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Rạng Đông/Công An Ngũ Phúc/"/>
    </mc:Choice>
  </mc:AlternateContent>
  <xr:revisionPtr revIDLastSave="0" documentId="13_ncr:1_{F71A3844-8F7C-EA4E-8890-65E0EB77CB7D}" xr6:coauthVersionLast="47" xr6:coauthVersionMax="47" xr10:uidLastSave="{00000000-0000-0000-0000-000000000000}"/>
  <bookViews>
    <workbookView xWindow="0" yWindow="760" windowWidth="20500" windowHeight="16840" activeTab="7" xr2:uid="{00000000-000D-0000-FFFF-FFFF00000000}"/>
  </bookViews>
  <sheets>
    <sheet name="SGV" sheetId="3" state="veryHidden" r:id="rId1"/>
    <sheet name="foxz" sheetId="4" state="hidden" r:id="rId2"/>
    <sheet name="foxz_2" sheetId="5" state="veryHidden" r:id="rId3"/>
    <sheet name="foxz_3" sheetId="6" state="veryHidden" r:id="rId4"/>
    <sheet name="foxz_4" sheetId="7" state="veryHidden" r:id="rId5"/>
    <sheet name="foxz_5" sheetId="9" state="veryHidden" r:id="rId6"/>
    <sheet name="foxz_6" sheetId="10" state="veryHidden" r:id="rId7"/>
    <sheet name="phân tích" sheetId="1" r:id="rId8"/>
    <sheet name="THKP" sheetId="2" r:id="rId9"/>
    <sheet name="Sheet1" sheetId="8" r:id="rId10"/>
  </sheets>
  <definedNames>
    <definedName name="_xlnm._FilterDatabase" localSheetId="7" hidden="1">'phân tích'!$A$4:$T$4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2" i="1" l="1"/>
  <c r="W279" i="1" l="1"/>
  <c r="W288" i="1" l="1"/>
  <c r="W287" i="1"/>
  <c r="AC219" i="1" l="1"/>
  <c r="W282" i="1" l="1"/>
  <c r="W283" i="1"/>
  <c r="W284" i="1"/>
  <c r="Y279" i="1"/>
  <c r="AD279" i="1" l="1"/>
  <c r="AD280" i="1"/>
  <c r="AD281" i="1"/>
  <c r="AD282" i="1"/>
  <c r="AD283" i="1"/>
  <c r="AD284" i="1"/>
  <c r="AD278" i="1"/>
  <c r="AD285" i="1" l="1"/>
  <c r="W281" i="1"/>
  <c r="W280" i="1"/>
  <c r="X293" i="1" l="1"/>
  <c r="Y292" i="1" l="1"/>
  <c r="Z220" i="1" l="1"/>
  <c r="Z219" i="1"/>
  <c r="W293" i="1" l="1"/>
  <c r="Y293" i="1"/>
  <c r="X196" i="1" l="1"/>
  <c r="Q292" i="1" l="1"/>
  <c r="Q293" i="1"/>
  <c r="Y282" i="1" l="1"/>
  <c r="Y280" i="1"/>
  <c r="Y281" i="1"/>
  <c r="Y283" i="1" l="1"/>
  <c r="Y284" i="1"/>
  <c r="Y288" i="1" l="1"/>
  <c r="Y289" i="1"/>
  <c r="Y287" i="1"/>
  <c r="X194" i="1" l="1"/>
  <c r="Q272" i="1" l="1"/>
  <c r="H55" i="2"/>
  <c r="Q324" i="1" l="1"/>
  <c r="Q307" i="1"/>
  <c r="Q306" i="1"/>
  <c r="Q305" i="1"/>
  <c r="Q304" i="1"/>
  <c r="Q303" i="1"/>
  <c r="Q302" i="1"/>
  <c r="Q301" i="1"/>
  <c r="Q300" i="1"/>
  <c r="Q183" i="1"/>
  <c r="Q81" i="1"/>
  <c r="Q287" i="1"/>
  <c r="Q275" i="1"/>
  <c r="Q192" i="1"/>
  <c r="Q191" i="1"/>
  <c r="Q187" i="1"/>
  <c r="Q186" i="1"/>
  <c r="Q185" i="1"/>
  <c r="Q216" i="1"/>
  <c r="Q205" i="1"/>
  <c r="Q229" i="1"/>
  <c r="Q157" i="1"/>
  <c r="Q238" i="1"/>
  <c r="Q172" i="1"/>
  <c r="Q239" i="1"/>
  <c r="Q230" i="1"/>
  <c r="Q234" i="1"/>
  <c r="Q231" i="1"/>
  <c r="I57" i="2"/>
  <c r="H58" i="2"/>
  <c r="I55" i="2"/>
  <c r="I37" i="2"/>
  <c r="I35" i="2"/>
  <c r="I33" i="2"/>
  <c r="Q315" i="1"/>
  <c r="Q316" i="1"/>
  <c r="Q317" i="1"/>
  <c r="Q318" i="1"/>
  <c r="Q319" i="1"/>
  <c r="Q320" i="1"/>
  <c r="Q321" i="1"/>
  <c r="Q322" i="1"/>
  <c r="Q323" i="1"/>
  <c r="Q325" i="1"/>
  <c r="Q299" i="1"/>
  <c r="Q308" i="1"/>
  <c r="Q309" i="1"/>
  <c r="Q310" i="1"/>
  <c r="Q311" i="1"/>
  <c r="Q312" i="1"/>
  <c r="Q298" i="1"/>
  <c r="Q241" i="1"/>
  <c r="Q173" i="1"/>
  <c r="Q235" i="1"/>
  <c r="Q153" i="1"/>
  <c r="Q152" i="1"/>
  <c r="Q154" i="1"/>
  <c r="Q158" i="1"/>
  <c r="Q156" i="1"/>
  <c r="Q233" i="1"/>
  <c r="Q151" i="1"/>
  <c r="Q155" i="1"/>
  <c r="Q159" i="1"/>
  <c r="Q240" i="1"/>
  <c r="Q174" i="1"/>
  <c r="Q250" i="1"/>
  <c r="Q131" i="1"/>
  <c r="Q130" i="1"/>
  <c r="Q77" i="1"/>
  <c r="Q78" i="1"/>
  <c r="Q43" i="1"/>
  <c r="Q132" i="1"/>
  <c r="Q120" i="1"/>
  <c r="Q84" i="1"/>
  <c r="Q129" i="1"/>
  <c r="Q110" i="1"/>
  <c r="Q18" i="1"/>
  <c r="Q112" i="1"/>
  <c r="Q85" i="1"/>
  <c r="Q165" i="1"/>
  <c r="Q163" i="1"/>
  <c r="Q164" i="1"/>
  <c r="Q162" i="1"/>
  <c r="Q117" i="1"/>
  <c r="Q236" i="1"/>
  <c r="Q118" i="1"/>
  <c r="Q64" i="1"/>
  <c r="Q127" i="1"/>
  <c r="Q116" i="1"/>
  <c r="Q17" i="1"/>
  <c r="Q22" i="1"/>
  <c r="Q6" i="1"/>
  <c r="Q7" i="1"/>
  <c r="Q8" i="1"/>
  <c r="Q9" i="1"/>
  <c r="Q10" i="1"/>
  <c r="Q11" i="1"/>
  <c r="Q12" i="1"/>
  <c r="Q13" i="1"/>
  <c r="Q14" i="1"/>
  <c r="Q15" i="1"/>
  <c r="Q168" i="1"/>
  <c r="Q169" i="1"/>
  <c r="Q237" i="1"/>
  <c r="Q16" i="1"/>
  <c r="Q253" i="1"/>
  <c r="Q170" i="1"/>
  <c r="Q171" i="1"/>
  <c r="Q19" i="1"/>
  <c r="Q20" i="1"/>
  <c r="Q21" i="1"/>
  <c r="Q196" i="1"/>
  <c r="Q197" i="1"/>
  <c r="Q198" i="1"/>
  <c r="Q199" i="1"/>
  <c r="Q23" i="1"/>
  <c r="Q204" i="1"/>
  <c r="Q206" i="1"/>
  <c r="Q175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283" i="1"/>
  <c r="Q200" i="1"/>
  <c r="Q201" i="1"/>
  <c r="Q176" i="1"/>
  <c r="Q209" i="1"/>
  <c r="Q177" i="1"/>
  <c r="Q65" i="1"/>
  <c r="Q66" i="1"/>
  <c r="Q67" i="1"/>
  <c r="Q68" i="1"/>
  <c r="Q69" i="1"/>
  <c r="Q70" i="1"/>
  <c r="Q71" i="1"/>
  <c r="Q72" i="1"/>
  <c r="Q73" i="1"/>
  <c r="Q74" i="1"/>
  <c r="Q75" i="1"/>
  <c r="Q284" i="1"/>
  <c r="Q178" i="1"/>
  <c r="Q179" i="1"/>
  <c r="Q212" i="1"/>
  <c r="Q213" i="1"/>
  <c r="Q214" i="1"/>
  <c r="Q219" i="1"/>
  <c r="Q220" i="1"/>
  <c r="Q215" i="1"/>
  <c r="Q223" i="1"/>
  <c r="Q224" i="1"/>
  <c r="Q225" i="1"/>
  <c r="Q226" i="1"/>
  <c r="Q76" i="1"/>
  <c r="Q180" i="1"/>
  <c r="Q181" i="1"/>
  <c r="Q182" i="1"/>
  <c r="Q79" i="1"/>
  <c r="Q80" i="1"/>
  <c r="Q82" i="1"/>
  <c r="Q184" i="1"/>
  <c r="Q83" i="1"/>
  <c r="Q244" i="1"/>
  <c r="Q86" i="1"/>
  <c r="Q87" i="1"/>
  <c r="Q247" i="1"/>
  <c r="Q188" i="1"/>
  <c r="Q88" i="1"/>
  <c r="Q89" i="1"/>
  <c r="Q90" i="1"/>
  <c r="Q189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1" i="1"/>
  <c r="Q190" i="1"/>
  <c r="Q113" i="1"/>
  <c r="Q114" i="1"/>
  <c r="Q115" i="1"/>
  <c r="Q119" i="1"/>
  <c r="Q254" i="1"/>
  <c r="Q255" i="1"/>
  <c r="Q256" i="1"/>
  <c r="Q257" i="1"/>
  <c r="Q260" i="1"/>
  <c r="Q121" i="1"/>
  <c r="Q122" i="1"/>
  <c r="Q123" i="1"/>
  <c r="Q124" i="1"/>
  <c r="Q125" i="1"/>
  <c r="Q126" i="1"/>
  <c r="Q128" i="1"/>
  <c r="Q263" i="1"/>
  <c r="Q264" i="1"/>
  <c r="Q267" i="1"/>
  <c r="Q268" i="1"/>
  <c r="Q269" i="1"/>
  <c r="Q270" i="1"/>
  <c r="Q271" i="1"/>
  <c r="Q273" i="1"/>
  <c r="Q274" i="1"/>
  <c r="Q278" i="1"/>
  <c r="Q279" i="1"/>
  <c r="Q280" i="1"/>
  <c r="Q281" i="1"/>
  <c r="Q28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288" i="1"/>
  <c r="Q289" i="1"/>
  <c r="Q193" i="1"/>
  <c r="Q145" i="1"/>
  <c r="Q146" i="1"/>
  <c r="Q147" i="1"/>
  <c r="Q148" i="1"/>
  <c r="Q232" i="1"/>
  <c r="Q326" i="1" l="1"/>
  <c r="Q296" i="1"/>
  <c r="V326" i="1" l="1"/>
  <c r="W326" i="1" l="1"/>
  <c r="V330" i="1"/>
</calcChain>
</file>

<file path=xl/sharedStrings.xml><?xml version="1.0" encoding="utf-8"?>
<sst xmlns="http://schemas.openxmlformats.org/spreadsheetml/2006/main" count="1066" uniqueCount="552">
  <si>
    <t>BẢNG TỔNG HỢP VẬT TƯ VÀ CHÊNH LỆCH GIÁ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</si>
  <si>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</si>
  <si>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</si>
  <si>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</si>
  <si>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</si>
  <si>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</si>
  <si>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</si>
  <si>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</si>
  <si>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</si>
  <si>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</si>
  <si>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</si>
  <si>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TỔNG VẬT LIỆU</t>
  </si>
  <si>
    <t>II</t>
  </si>
  <si>
    <t>NHÂN CÔNG</t>
  </si>
  <si>
    <t>TỔNG NHÂN CÔNG</t>
  </si>
  <si>
    <t>III</t>
  </si>
  <si>
    <t>MÁY THI CÔNG</t>
  </si>
  <si>
    <t>TỔNG MÁY THI CÔNG</t>
  </si>
  <si>
    <t>CÔNG TRÌNH : XÂY DỰNG NHÀ LÀM VIỆC CÔNG AN XÃ NGŨ PHÚC</t>
  </si>
  <si>
    <t>HẠNG MỤC: NHÀ LÀM VIỆC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</si>
  <si>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</si>
  <si>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</si>
  <si>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</si>
  <si>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</si>
  <si>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</si>
  <si>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</si>
  <si>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Tổng chênh_x000D_
(đ)</t>
  </si>
  <si>
    <t>TT</t>
  </si>
  <si>
    <t>Gia công, lắp đặt cổ ống thoát nước bằng ống thép D88.3x2.5x200</t>
  </si>
  <si>
    <t>cái</t>
  </si>
  <si>
    <t>Sản xuất,lắp đặt con tiện lan can</t>
  </si>
  <si>
    <t>Bulong M12x30</t>
  </si>
  <si>
    <t>bộ</t>
  </si>
  <si>
    <t>Gia công, lắp đặt tôn úp nóc K600 dày 0.45mm</t>
  </si>
  <si>
    <t>m</t>
  </si>
  <si>
    <t>Ke chống bão</t>
  </si>
  <si>
    <t>Cửa đi 2 cánh hệ Xingfa ( hoặc tương đương), kính an toàn 2 lớp 6.38, phụ kiện đồng bộ</t>
  </si>
  <si>
    <t>m2</t>
  </si>
  <si>
    <t>Cửa đi 1 cánh hệ Xingfa ( hoặc tương đương), kính an toàn 2 lớp 6.38, phụ kiện đồng bộ</t>
  </si>
  <si>
    <t>Cửa sổ mở quay, mở hất 2 cánh hệ Xingfa ( hoặc tương đương), kính an toàn 6.38mm, phụ kiện đồng bộ</t>
  </si>
  <si>
    <t>Vách kính  hệ Xingfa ( hoặc tương đương), kính an toàn 6.38mm, phụ kiện đồng bộ</t>
  </si>
  <si>
    <t>Hít cửa</t>
  </si>
  <si>
    <t xml:space="preserve">Gia công, lắp đặt nắp lỗ lên mái bầng inox dày 0.6mm + khóa </t>
  </si>
  <si>
    <t>Bản lề cửa D16</t>
  </si>
  <si>
    <t xml:space="preserve">Chốt cửa </t>
  </si>
  <si>
    <t>Vách ngăn vệ sinh compact dày 12mm phụ kiện đồng bộ</t>
  </si>
  <si>
    <t>Gia công, lắp đặt lan can cầu thang, hoa thoáng inox</t>
  </si>
  <si>
    <t>kg</t>
  </si>
  <si>
    <t>Bulong M8</t>
  </si>
  <si>
    <t xml:space="preserve">Quốc Huy bê tông đúc sẵn </t>
  </si>
  <si>
    <t>Tủ điện tổng ( tủ tôn sơn tĩnh điện dày 2mm, tủ 3 ngăn, vật liệu phụ, dây dẫn ) kt: 500x400x210</t>
  </si>
  <si>
    <t>tủ</t>
  </si>
  <si>
    <t>Tủ điện tổng ( tủ tôn sơn tĩnh điện dày 2mm, tủ 3 ngăn, vật liệu phụ, dây dẫn ) kt: 400x300x150</t>
  </si>
  <si>
    <t>Hộp điện phòng 3-6PLL</t>
  </si>
  <si>
    <t>Hộp điện phòng 4-8PLL</t>
  </si>
  <si>
    <t>Chân đỡ D8, L=0,2m</t>
  </si>
  <si>
    <t>Tủ thiết bị mạng ( tủ rack 6u)</t>
  </si>
  <si>
    <t>Switch 08  ports</t>
  </si>
  <si>
    <t>Măng xông nối ông</t>
  </si>
  <si>
    <t>Tủ chứa thiết bị kt: 400x300x150</t>
  </si>
  <si>
    <t>Phiến đấu điện thoại 10P</t>
  </si>
  <si>
    <t>Bộ chia 8 cổng RJ11</t>
  </si>
  <si>
    <t>Rắc cắm mạng</t>
  </si>
  <si>
    <t>Măng xông trơn nối ống D16</t>
  </si>
  <si>
    <t>Tủ chữa cháy kt:600x500x200</t>
  </si>
  <si>
    <t>Bình bột ABC 4kg</t>
  </si>
  <si>
    <t>bình</t>
  </si>
  <si>
    <t>Bình khí CO2 3kg</t>
  </si>
  <si>
    <t>Bảng tiêu lệnh pccc</t>
  </si>
  <si>
    <t>Si phông chậu rửa</t>
  </si>
  <si>
    <t>Bể tách mỡ inox 50l</t>
  </si>
  <si>
    <t>Si phông D75</t>
  </si>
  <si>
    <t xml:space="preserve">Đai giữ ông </t>
  </si>
  <si>
    <t xml:space="preserve">Ti treo ống </t>
  </si>
  <si>
    <t>Si phông (Inax hoặc tương đương)</t>
  </si>
  <si>
    <t>Bộ phụ kiện nhà vệ sinh (giá đỡ trước gương, giá đựng xà phòng, bàn chải, mắc áo )(InaxH-AC480V6 hoặc tương đương)</t>
  </si>
  <si>
    <t>Cầu chắn rác DN80</t>
  </si>
  <si>
    <t>Đánh màu xi măng</t>
  </si>
  <si>
    <t>A33.1321</t>
  </si>
  <si>
    <t>aptomat MCB 1 pha 1 cực 10A-ICU=4.5KA</t>
  </si>
  <si>
    <t>A33.1322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</si>
  <si>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</si>
  <si>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</si>
  <si>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</si>
  <si>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</si>
  <si>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</si>
  <si>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A33.1328</t>
  </si>
  <si>
    <t>aptomat MCCB 3 pha 3 cực 450V/20A-ICU=18KA</t>
  </si>
  <si>
    <t>aptomat MCCB 3 pha 3 cực 450V/30A-ICU=18KA</t>
  </si>
  <si>
    <t>aptomat MCCB 3 pha 3 cực 450V/40A-ICU=18KA</t>
  </si>
  <si>
    <t>A33.1329</t>
  </si>
  <si>
    <t>aptomat MCCB 3 pha 3 cực 450V/60A-ICU=18KA</t>
  </si>
  <si>
    <t>A33.0868</t>
  </si>
  <si>
    <t>Băng tan</t>
  </si>
  <si>
    <t>A24.0107</t>
  </si>
  <si>
    <t>Bật sắt d= 10mm</t>
  </si>
  <si>
    <t>Bể inox 2m3</t>
  </si>
  <si>
    <t>bể</t>
  </si>
  <si>
    <t>A33.1097</t>
  </si>
  <si>
    <t>bình nóng lạnh 30L (Ariston 30L Slim2 30RS hoặc tương đương)</t>
  </si>
  <si>
    <t>A24.0099</t>
  </si>
  <si>
    <t>Bột bả</t>
  </si>
  <si>
    <t>A24.0098</t>
  </si>
  <si>
    <t>Bột đá</t>
  </si>
  <si>
    <t>A24.0900</t>
  </si>
  <si>
    <t>Bu lông</t>
  </si>
  <si>
    <t>A33.0088</t>
  </si>
  <si>
    <t>cáp CXV (4X10)MM2</t>
  </si>
  <si>
    <t>cáp CXV (4X4)MM2</t>
  </si>
  <si>
    <t>A33.0086</t>
  </si>
  <si>
    <t>Cáp UTP 4 PAIRS CAT6</t>
  </si>
  <si>
    <t>A24.1042</t>
  </si>
  <si>
    <t>Cát</t>
  </si>
  <si>
    <t>m3</t>
  </si>
  <si>
    <t>A24.0175</t>
  </si>
  <si>
    <t>Cát mịn ML=0,7-1,4</t>
  </si>
  <si>
    <t>A24.0176</t>
  </si>
  <si>
    <t>Cát mịn ML=1,5-2,0</t>
  </si>
  <si>
    <t>A24.0180</t>
  </si>
  <si>
    <t>Cát vàng</t>
  </si>
  <si>
    <t>A33.0111</t>
  </si>
  <si>
    <t>Cọc tiếp địa L63X63X6 thép dài 2,5m</t>
  </si>
  <si>
    <t>A24.0227</t>
  </si>
  <si>
    <t>Cọc tre &gt;2,5m</t>
  </si>
  <si>
    <t>Cọc tre 3.0m</t>
  </si>
  <si>
    <t>A33.0345</t>
  </si>
  <si>
    <t>Cồn rửa</t>
  </si>
  <si>
    <t>A33.1911</t>
  </si>
  <si>
    <t>côn thu PPR d32/25mm</t>
  </si>
  <si>
    <t>A33.1643</t>
  </si>
  <si>
    <t>côn uPVC D110/42mm</t>
  </si>
  <si>
    <t>A33.1641</t>
  </si>
  <si>
    <t>Côn uPVC D75/42mm</t>
  </si>
  <si>
    <t>A33.1305</t>
  </si>
  <si>
    <t>công tắc ba lắp âm tường 10A-220V</t>
  </si>
  <si>
    <t>A33.1303</t>
  </si>
  <si>
    <t>công tắc đảo chiều lắp âm tường 10A-220V</t>
  </si>
  <si>
    <t>A33.1304</t>
  </si>
  <si>
    <t>công tắc đôi lắp âm tường 10A-220V</t>
  </si>
  <si>
    <t>công tắc đơn lắp âm tường 10A-220V</t>
  </si>
  <si>
    <t>A24.0269</t>
  </si>
  <si>
    <t>A33.1645</t>
  </si>
  <si>
    <t>cút d160</t>
  </si>
  <si>
    <t>A33.1907</t>
  </si>
  <si>
    <t>cút PPR d=25mm</t>
  </si>
  <si>
    <t>cút PPR d=32mm</t>
  </si>
  <si>
    <t>A33.1915</t>
  </si>
  <si>
    <t>cút PPR d=40mm</t>
  </si>
  <si>
    <t>A33.1919</t>
  </si>
  <si>
    <t>cút PPR d=50mm</t>
  </si>
  <si>
    <t>A33.1903</t>
  </si>
  <si>
    <t>cút ren trong PPR d25-1/2"</t>
  </si>
  <si>
    <t>cút uPVC d=110mm</t>
  </si>
  <si>
    <t>A33.1644</t>
  </si>
  <si>
    <t>cút uPVC d=125mm</t>
  </si>
  <si>
    <t>A33.1639</t>
  </si>
  <si>
    <t>cút uPVC d=42mm</t>
  </si>
  <si>
    <t>cút uPVC d=60mm</t>
  </si>
  <si>
    <t>cút uPVC d=75mm</t>
  </si>
  <si>
    <t>A33.1642</t>
  </si>
  <si>
    <t>cút uPVC d=90mm</t>
  </si>
  <si>
    <t>A33.1084</t>
  </si>
  <si>
    <t>chậu rửa inox 1 hố</t>
  </si>
  <si>
    <t>A33.1091</t>
  </si>
  <si>
    <t>Chậu tiểu nam (Inax U-431VR/BW1 hoặc tương đương)</t>
  </si>
  <si>
    <t>chậu xí bệt (2 khối Inax C-117VA/BW1 hoặc tương đương)</t>
  </si>
  <si>
    <t>chếch uPVC d=110mm</t>
  </si>
  <si>
    <t>chếch uPVC d=125mm</t>
  </si>
  <si>
    <t>chếch uPVC d=42mm</t>
  </si>
  <si>
    <t>chếch uPVC d=60mm</t>
  </si>
  <si>
    <t>chếch uPVC d=75mm</t>
  </si>
  <si>
    <t>chếch uPVC d=90mm</t>
  </si>
  <si>
    <t>dây cáp UTP 4 PAIRS GR6</t>
  </si>
  <si>
    <t>A33.0114</t>
  </si>
  <si>
    <t>Dây dẫn sét thép tròn D10 mạ kẽm</t>
  </si>
  <si>
    <t>dây điện 2CV-(1X1.5)MM2</t>
  </si>
  <si>
    <t>dây điện 2CV-(1X2.5)MM2</t>
  </si>
  <si>
    <t>A33.0066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</si>
  <si>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</si>
  <si>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</si>
  <si>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</si>
  <si>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</si>
  <si>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</si>
  <si>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A33.1333</t>
  </si>
  <si>
    <t>Dây tiếp địa D12 thép mạ kẽm</t>
  </si>
  <si>
    <t>Dây tiếp địa thép D12 mạ kẽm</t>
  </si>
  <si>
    <t>A24.0293</t>
  </si>
  <si>
    <t>Dây thép</t>
  </si>
  <si>
    <t>A24.0008</t>
  </si>
  <si>
    <t>Đá 1x2</t>
  </si>
  <si>
    <t>A24.0009</t>
  </si>
  <si>
    <t>Đá 2x4</t>
  </si>
  <si>
    <t>A25.0005</t>
  </si>
  <si>
    <t>Đá cắt</t>
  </si>
  <si>
    <t>viên</t>
  </si>
  <si>
    <t>A24.0030</t>
  </si>
  <si>
    <t>Đá granít tự nhiên</t>
  </si>
  <si>
    <t>A25.0026</t>
  </si>
  <si>
    <t>Đá mài</t>
  </si>
  <si>
    <t>A24.0032</t>
  </si>
  <si>
    <t>Đầu nối thẳng PPR D20mm</t>
  </si>
  <si>
    <t>Đầu nối thẳng PPR D25mm</t>
  </si>
  <si>
    <t>A33.1422</t>
  </si>
  <si>
    <t>Đầu nối thẳng PPR D32mm</t>
  </si>
  <si>
    <t>A33.1426</t>
  </si>
  <si>
    <t>Đầu nối thẳng PPR D40mm</t>
  </si>
  <si>
    <t>Đầu nối thẳng PPR D50mm</t>
  </si>
  <si>
    <t>A33.0010</t>
  </si>
  <si>
    <t>đèn Led compact 10WW-220V</t>
  </si>
  <si>
    <t>A33.0034</t>
  </si>
  <si>
    <t>đèn LED ốp trần D270 9W-220V</t>
  </si>
  <si>
    <t>A33.0020</t>
  </si>
  <si>
    <t>đèn LED tuýp đôi 2x18W/1,2m-220V</t>
  </si>
  <si>
    <t>A33.0019</t>
  </si>
  <si>
    <t>đèn LED tuýp đơn 1x18W/1,2m-220V</t>
  </si>
  <si>
    <t>đèn tín hiệu pha kiểu lắp bảng 3 màu xanh, đỏ, vàng</t>
  </si>
  <si>
    <t>A33.0059</t>
  </si>
  <si>
    <t>đế âm bắt ổ cắm, công tắc</t>
  </si>
  <si>
    <t>A24.0054</t>
  </si>
  <si>
    <t>Đinh</t>
  </si>
  <si>
    <t>A24.0056</t>
  </si>
  <si>
    <t>Đinh đỉa</t>
  </si>
  <si>
    <t>A24.0070</t>
  </si>
  <si>
    <t>Đinh, đinh vít</t>
  </si>
  <si>
    <t>gạch 300x600mm</t>
  </si>
  <si>
    <t>A24.1002</t>
  </si>
  <si>
    <t>gạch 600x120mm</t>
  </si>
  <si>
    <t>gạch chống trơn 300x300mm</t>
  </si>
  <si>
    <t>A24.0383A</t>
  </si>
  <si>
    <t>gạch đặc không nung 6,5x10,5x22</t>
  </si>
  <si>
    <t>Gạch đất sét nung 6,5x10,5x22</t>
  </si>
  <si>
    <t>gạch granite 600x600mm</t>
  </si>
  <si>
    <t>A24.0406</t>
  </si>
  <si>
    <t>Gỗ chống</t>
  </si>
  <si>
    <t>A24.0404</t>
  </si>
  <si>
    <t>Gỗ đà nẹp</t>
  </si>
  <si>
    <t>A24.1062</t>
  </si>
  <si>
    <t>Gỗ nẹp, chống</t>
  </si>
  <si>
    <t>A24.0418</t>
  </si>
  <si>
    <t>Gỗ ván</t>
  </si>
  <si>
    <t>A24.0420</t>
  </si>
  <si>
    <t>A33.1103</t>
  </si>
  <si>
    <t>gương inax KF-6075VAR ( hoạc tương đương)</t>
  </si>
  <si>
    <t>A24.0435</t>
  </si>
  <si>
    <t>Giáo thép</t>
  </si>
  <si>
    <t>A24.0436</t>
  </si>
  <si>
    <t>Giấy dầu</t>
  </si>
  <si>
    <t>A24.0437</t>
  </si>
  <si>
    <t>Giấy ráp</t>
  </si>
  <si>
    <t>A33.0061</t>
  </si>
  <si>
    <t>hộp kiểm tra điện trở kt: 210x160x100</t>
  </si>
  <si>
    <t>A33.0060</t>
  </si>
  <si>
    <t>hộp nối dây 150x150</t>
  </si>
  <si>
    <t>A33.0568</t>
  </si>
  <si>
    <t>Keo dán</t>
  </si>
  <si>
    <t>A33.0117C</t>
  </si>
  <si>
    <t>kim thu sét H=1,5m bọc đồng + chân sứ</t>
  </si>
  <si>
    <t>A24.0931</t>
  </si>
  <si>
    <t>Khí gas</t>
  </si>
  <si>
    <t>Lavabo âm (Inax AL-2293V hoặc tương đương)</t>
  </si>
  <si>
    <t>A24.10173</t>
  </si>
  <si>
    <t>Lưới thép chống nứt</t>
  </si>
  <si>
    <t>A33.0889</t>
  </si>
  <si>
    <t>Nút bịt d=100mm</t>
  </si>
  <si>
    <t>A33.0887</t>
  </si>
  <si>
    <t>Nút bịt d=75mm</t>
  </si>
  <si>
    <t>A24.0524</t>
  </si>
  <si>
    <t>lít</t>
  </si>
  <si>
    <t>A24.0521</t>
  </si>
  <si>
    <t>Nhựa bi tum số 4</t>
  </si>
  <si>
    <t>A33.0346</t>
  </si>
  <si>
    <t>Nhựa dán</t>
  </si>
  <si>
    <t>A33.0093</t>
  </si>
  <si>
    <t>ổ cắm điện thoại bao gồm mặt + đế</t>
  </si>
  <si>
    <t>ổ cắm đôi (2 chấu) lắp âm tường 16A-250V</t>
  </si>
  <si>
    <t>ổ cắm mạng loại đơn gắn tường + đế</t>
  </si>
  <si>
    <t>A24.0001</t>
  </si>
  <si>
    <t>Ô xy</t>
  </si>
  <si>
    <t>chai</t>
  </si>
  <si>
    <t>A33.0043</t>
  </si>
  <si>
    <t>ống gen cứng chống cháy PVC D16</t>
  </si>
  <si>
    <t>ống gen cứng chống cháy PVC D20</t>
  </si>
  <si>
    <t>A33.0044</t>
  </si>
  <si>
    <t>ống gen cứng chống cháy PVC D32</t>
  </si>
  <si>
    <t>ống ghen cứng chống cháy PVC D16</t>
  </si>
  <si>
    <t>A33.0332</t>
  </si>
  <si>
    <t>ống nhựa PVC D21</t>
  </si>
  <si>
    <t>A33.1362</t>
  </si>
  <si>
    <t>ống PPR-PN10 d=20mm</t>
  </si>
  <si>
    <t>A33.1366</t>
  </si>
  <si>
    <t>ống PPR-PN10 d=25mm</t>
  </si>
  <si>
    <t>A33.1370</t>
  </si>
  <si>
    <t>ống PPR-PN10 d=32mm</t>
  </si>
  <si>
    <t>A33.1374</t>
  </si>
  <si>
    <t>ống PPR-PN10 d=40mm</t>
  </si>
  <si>
    <t>A33.1378</t>
  </si>
  <si>
    <t>ống PPR-PN10 d=50mm</t>
  </si>
  <si>
    <t>A33.0335</t>
  </si>
  <si>
    <t>Ống uPVC-PN10 d=42mm</t>
  </si>
  <si>
    <t>A33.0339</t>
  </si>
  <si>
    <t>Ống uPVC-PN8 d=110mm</t>
  </si>
  <si>
    <t>ống uPVC-PN8 d=125mm</t>
  </si>
  <si>
    <t>ống uPVC-PN8 d=160mm</t>
  </si>
  <si>
    <t>ống uPVC-PN8 d=21mm</t>
  </si>
  <si>
    <t>A33.0337</t>
  </si>
  <si>
    <t>ống uPVC-PN8 d=60mm</t>
  </si>
  <si>
    <t>Ống uPVC-PN8 d=75mm</t>
  </si>
  <si>
    <t>A33.0338</t>
  </si>
  <si>
    <t>Ống uPVC-PN8 d=90mm</t>
  </si>
  <si>
    <t>A33.1102</t>
  </si>
  <si>
    <t>Phễu thu sàn DN65 (Zento TS322-2U hoặc tương đương)</t>
  </si>
  <si>
    <t>A33.0003</t>
  </si>
  <si>
    <t>quạt trần + hộp số (móc treo quạt)</t>
  </si>
  <si>
    <t>A24.0543</t>
  </si>
  <si>
    <t>Que hàn</t>
  </si>
  <si>
    <t>A25.0371</t>
  </si>
  <si>
    <t>rắc co PPR d=32mm</t>
  </si>
  <si>
    <t>rắc co PPR d=40mm</t>
  </si>
  <si>
    <t>rắc co PPR d=50mm</t>
  </si>
  <si>
    <t>A24.1070</t>
  </si>
  <si>
    <t>Sikaproof Membrane (hoặc tương đương )</t>
  </si>
  <si>
    <t>A24.1096</t>
  </si>
  <si>
    <t>A24.1064</t>
  </si>
  <si>
    <t>Sơn lót nội thất</t>
  </si>
  <si>
    <t>A24.1066</t>
  </si>
  <si>
    <t>Sơn lót ngoại thất</t>
  </si>
  <si>
    <t>A24.1097</t>
  </si>
  <si>
    <t>A24.1065</t>
  </si>
  <si>
    <t>Sơn phủ nội thất</t>
  </si>
  <si>
    <t>A24.1067</t>
  </si>
  <si>
    <t>Sơn phủ ngoại thất</t>
  </si>
  <si>
    <t>A24.0687</t>
  </si>
  <si>
    <t>tấm thạch cao thả chịu nước 600x600mm</t>
  </si>
  <si>
    <t>tê kiểm tra D125</t>
  </si>
  <si>
    <t>tê kiểm tra D90</t>
  </si>
  <si>
    <t>tê PPR d=32mm</t>
  </si>
  <si>
    <t>tê PPR d=50mm</t>
  </si>
  <si>
    <t>tê PPR d32/25mm</t>
  </si>
  <si>
    <t>tê PPR d40/32mm</t>
  </si>
  <si>
    <t>A24.1031</t>
  </si>
  <si>
    <t>Tiren + Ecu 6</t>
  </si>
  <si>
    <t>A24.0650</t>
  </si>
  <si>
    <t>tôn Ausnam ( hoặc tương đương) dày 0.45mm</t>
  </si>
  <si>
    <t>A24.0649</t>
  </si>
  <si>
    <t>tôn múi dày 0.4mm</t>
  </si>
  <si>
    <t>A24.10194</t>
  </si>
  <si>
    <t>Thép các loại</t>
  </si>
  <si>
    <t>A24.0712</t>
  </si>
  <si>
    <t>Thép hình</t>
  </si>
  <si>
    <t>Thép hình mạ kẽm</t>
  </si>
  <si>
    <t>Thép mạ kẽm C14</t>
  </si>
  <si>
    <t>Thép mạ kẽm U25</t>
  </si>
  <si>
    <t>A24.1030</t>
  </si>
  <si>
    <t>Thép mạ kẽm V20x22</t>
  </si>
  <si>
    <t>A24.0726</t>
  </si>
  <si>
    <t>Thép tấm</t>
  </si>
  <si>
    <t>A24.0735</t>
  </si>
  <si>
    <t>Thép tròn</t>
  </si>
  <si>
    <t>A24.0738</t>
  </si>
  <si>
    <t>Thép tròn D&lt;=10mm</t>
  </si>
  <si>
    <t>A24.0739</t>
  </si>
  <si>
    <t>Thép tròn D&lt;=18mm</t>
  </si>
  <si>
    <t>A24.0740</t>
  </si>
  <si>
    <t>Thép tròn D&gt;10mm</t>
  </si>
  <si>
    <t>A24.0742</t>
  </si>
  <si>
    <t>Thép tròn D&gt;18mm</t>
  </si>
  <si>
    <t>A33.0857</t>
  </si>
  <si>
    <t>van 1 chiều PPR d=32mm</t>
  </si>
  <si>
    <t>A33.0856</t>
  </si>
  <si>
    <t>van khóa PPR d=25mm</t>
  </si>
  <si>
    <t>van khóa PPR d=32mm</t>
  </si>
  <si>
    <t>A33.0858</t>
  </si>
  <si>
    <t>van khóa PPR d=40mm</t>
  </si>
  <si>
    <t>van khóa PPR d=50mm</t>
  </si>
  <si>
    <t>Van phao DN32</t>
  </si>
  <si>
    <t>A33.1095</t>
  </si>
  <si>
    <t>Van xả tiểu nam</t>
  </si>
  <si>
    <t>Vòi lavabo</t>
  </si>
  <si>
    <t>vòi nước (Caesar WP027C hoặc tương đương)</t>
  </si>
  <si>
    <t>Vòi rửa chậu rửa inox</t>
  </si>
  <si>
    <t>A33.1107</t>
  </si>
  <si>
    <t>Vòi rửa vệ sinh (Inax hoặc tương đương)</t>
  </si>
  <si>
    <t>A33.1093</t>
  </si>
  <si>
    <t>vòi tắm hương sen 1 vòi, 1 hương sen (Inax BFV-200S hoặc tương đương)</t>
  </si>
  <si>
    <t>C3223</t>
  </si>
  <si>
    <t>C3231</t>
  </si>
  <si>
    <t>C3523</t>
  </si>
  <si>
    <t>A24.0797A</t>
  </si>
  <si>
    <t>Xi măng PCB30</t>
  </si>
  <si>
    <t>A24.0796A</t>
  </si>
  <si>
    <t>Xi măng PCB40</t>
  </si>
  <si>
    <t>A24.0798</t>
  </si>
  <si>
    <t>Xi măng trắng</t>
  </si>
  <si>
    <t>y uPVC d=110mm</t>
  </si>
  <si>
    <t>y uPVC d=75mm</t>
  </si>
  <si>
    <t>y uPVC d125/75mm</t>
  </si>
  <si>
    <t>y uPVC d90/75m</t>
  </si>
  <si>
    <t>Vét rãnh lòng mo KT 50x15</t>
  </si>
  <si>
    <t>N1.30</t>
  </si>
  <si>
    <t>Nhân công 3,0/7 - Nhóm 1</t>
  </si>
  <si>
    <t>công</t>
  </si>
  <si>
    <t>N2.30</t>
  </si>
  <si>
    <t>Nhân công 3,0/7 - Nhóm 2</t>
  </si>
  <si>
    <t>N1.35</t>
  </si>
  <si>
    <t>Nhân công 3,5/7 - Nhóm 1</t>
  </si>
  <si>
    <t>N2.35</t>
  </si>
  <si>
    <t>Nhân công 3,5/7 - Nhóm 2</t>
  </si>
  <si>
    <t>N2.40</t>
  </si>
  <si>
    <t>Nhân công 4,0/7 - Nhóm 2</t>
  </si>
  <si>
    <t>ca</t>
  </si>
  <si>
    <t>Cần trục tháp - sức nâng : 25,0 T</t>
  </si>
  <si>
    <t>M112.2200</t>
  </si>
  <si>
    <t>Máy cắt gạch đá - công suất : 1,7 kW</t>
  </si>
  <si>
    <t>Máy cắt uốn cốt thép - công suất : 5,0 kW</t>
  </si>
  <si>
    <t>Máy đào một gầu, bánh xích - dung tích gầu : 0,50 m3</t>
  </si>
  <si>
    <t>Máy đào một gầu, bánh xích - dung tích gầu : 0,80 m3</t>
  </si>
  <si>
    <t>M101.0803</t>
  </si>
  <si>
    <t>M112.4002</t>
  </si>
  <si>
    <t>Máy hàn xoay chiều - công suất : 23,0 kW</t>
  </si>
  <si>
    <t>M112.1502</t>
  </si>
  <si>
    <t>M112.3703</t>
  </si>
  <si>
    <t>Máy nén khí, động cơ diezel - năng suất : 360,00 m3/h</t>
  </si>
  <si>
    <t>M104.0102</t>
  </si>
  <si>
    <t>M102.1001</t>
  </si>
  <si>
    <t>Máy vận thăng lồng - sức nâng : 3,0 T</t>
  </si>
  <si>
    <t>M106.0402</t>
  </si>
  <si>
    <t>Ô tô tự đổ - trọng tải : 5,0 T</t>
  </si>
  <si>
    <t>Ô tô vận tải thùng - trọng tải : 5,0 T</t>
  </si>
  <si>
    <t>Gia công, lắp đặt bulong M16L450</t>
  </si>
  <si>
    <t>Gia công, lắp đặt tôn góc K400 dày 0.45mm</t>
  </si>
  <si>
    <t>Gia công và lắp dựng tấm chắn nước Sika Waterbar v25 (hoặc tương đương)</t>
  </si>
  <si>
    <t xml:space="preserve">Đánh mầu xi măng </t>
  </si>
  <si>
    <t>Gia công, lắp đặt thang inox thăm bể</t>
  </si>
  <si>
    <t>Bu lông M12x80</t>
  </si>
  <si>
    <t>Sản xuất, lắp đặt nắp bể</t>
  </si>
  <si>
    <t>Móc+ khoá</t>
  </si>
  <si>
    <t xml:space="preserve">Gia công lắp dựng ghi thu nước </t>
  </si>
  <si>
    <t>Xoa nhẵn mặt nền bằng máy</t>
  </si>
  <si>
    <t>A24.0226</t>
  </si>
  <si>
    <t>Cọc tre 2,5m</t>
  </si>
  <si>
    <t>A24.1001</t>
  </si>
  <si>
    <t>Gạch thẻ đỏ 60x240mm</t>
  </si>
  <si>
    <t>A24.0464</t>
  </si>
  <si>
    <t>Lưới cắt D350</t>
  </si>
  <si>
    <t>A24.0480</t>
  </si>
  <si>
    <t>Ma tít chèn khe</t>
  </si>
  <si>
    <t>Nilong</t>
  </si>
  <si>
    <t>A24.0525</t>
  </si>
  <si>
    <t>A25.0527</t>
  </si>
  <si>
    <t>Sơn lót thép</t>
  </si>
  <si>
    <t>A25.0528</t>
  </si>
  <si>
    <t>Sơn phủ thép</t>
  </si>
  <si>
    <t>Thép tấm mạ kẽm</t>
  </si>
  <si>
    <t>C3522</t>
  </si>
  <si>
    <t>Đầm lại nền sân bằng đầm cóc</t>
  </si>
  <si>
    <t>M112.3801</t>
  </si>
  <si>
    <t>Ô tô tự đổ - trọng tải : 7,0 T</t>
  </si>
  <si>
    <t>Thành tiền
(đ)</t>
  </si>
  <si>
    <t>BẢNG TỔNG HỢP DỰ TOÁN CHI PHÍ XÂY DỰNG</t>
  </si>
  <si>
    <t>Tên dự án: .</t>
  </si>
  <si>
    <t>Tên công trình: XÂY DỰNG NHÀ LÀM VIỆC CÔNG AN XÃ NGŨ PHÚC</t>
  </si>
  <si>
    <t>Tên hạng mục: NHÀ LÀM VIỆC</t>
  </si>
  <si>
    <t>Thời điểm lập: .</t>
  </si>
  <si>
    <t>Nội dung chi phí</t>
  </si>
  <si>
    <t>Ký hiệu</t>
  </si>
  <si>
    <t>Cách tính</t>
  </si>
  <si>
    <t>CHI PHÍ TRỰC TIẾP</t>
  </si>
  <si>
    <t>1</t>
  </si>
  <si>
    <t>Chi phí Vật liệu</t>
  </si>
  <si>
    <t>VL</t>
  </si>
  <si>
    <t xml:space="preserve"> + Theo tổng hợp vật tư</t>
  </si>
  <si>
    <t>A1</t>
  </si>
  <si>
    <t>Bảng tổng hợp vật tư</t>
  </si>
  <si>
    <t>2</t>
  </si>
  <si>
    <t>Chi phí Nhân công</t>
  </si>
  <si>
    <t>NC</t>
  </si>
  <si>
    <t>B1</t>
  </si>
  <si>
    <t>3</t>
  </si>
  <si>
    <t>Chi phí Máy thi công</t>
  </si>
  <si>
    <t>M</t>
  </si>
  <si>
    <t>C1</t>
  </si>
  <si>
    <t>Cộng chi phí trực tiếp</t>
  </si>
  <si>
    <t>T</t>
  </si>
  <si>
    <t>VL + NC + M</t>
  </si>
  <si>
    <t>CHI PHÍ GIÁN TIẾP</t>
  </si>
  <si>
    <t>Chi phí chung</t>
  </si>
  <si>
    <t>C</t>
  </si>
  <si>
    <t>Chi phí nhà tạm để ở và điều hành thi công</t>
  </si>
  <si>
    <t>LT</t>
  </si>
  <si>
    <t>Chi phí một số công việc không xác định được khối lượng từ thiết kế</t>
  </si>
  <si>
    <t>Cộng chi phí gián tiếp</t>
  </si>
  <si>
    <t>GT</t>
  </si>
  <si>
    <t>(C + LT + TT)</t>
  </si>
  <si>
    <t>THU NHẬP CHỊU THUẾ TÍNH TRƯỚC</t>
  </si>
  <si>
    <t>TL</t>
  </si>
  <si>
    <t>Chi phí xây dựng trước thuế</t>
  </si>
  <si>
    <t>G</t>
  </si>
  <si>
    <t>(T+GT+TL)</t>
  </si>
  <si>
    <t>IV</t>
  </si>
  <si>
    <t>THUẾ GIÁ TRỊ GIA TĂNG</t>
  </si>
  <si>
    <t>GTGT</t>
  </si>
  <si>
    <t>V</t>
  </si>
  <si>
    <t>Chi phí xây dựng sau thuế</t>
  </si>
  <si>
    <t>Gxd</t>
  </si>
  <si>
    <t>G+GTGT</t>
  </si>
  <si>
    <t>LÀM TRÒN</t>
  </si>
  <si>
    <t>Bằng chữ: Năm tỷ hai trăm bốn mươi ba triệu bốn trăm linh sáu nghìn đồng chẵn./.</t>
  </si>
  <si>
    <t>Tên hạng mục: HẠ TẬNG , CÁC HẠNG MỤC PHỤ  TRỢ</t>
  </si>
  <si>
    <t>Bằng chữ: Bốn trăm bảy mươi ba triệu bảy trăm năm mươi lăm nghìn đồng chẵn./.</t>
  </si>
  <si>
    <t>Giá trị_x000D_
(đ)</t>
  </si>
  <si>
    <t/>
  </si>
  <si>
    <t>T x 7,3%</t>
  </si>
  <si>
    <t>7,3%</t>
  </si>
  <si>
    <t>T x 1,1%</t>
  </si>
  <si>
    <t>1,1%</t>
  </si>
  <si>
    <t>T x 2,5%</t>
  </si>
  <si>
    <t>2,5%</t>
  </si>
  <si>
    <t>(T+GT) x 5,5%</t>
  </si>
  <si>
    <t>5,5%</t>
  </si>
  <si>
    <t>G x 8%</t>
  </si>
  <si>
    <t>Hợp đồng ngày 31/8/2023 thi công 400 ngày</t>
  </si>
  <si>
    <t>QĐ đầu tư ngày 4/7/2023</t>
  </si>
  <si>
    <t>Bê tông thương phẩm M200</t>
  </si>
  <si>
    <t>Bê tông thương phẩm M250</t>
  </si>
  <si>
    <t>Bê tông thương phẩm M150</t>
  </si>
  <si>
    <t>Thép ống hộp mạ kẽm</t>
  </si>
  <si>
    <t>Định Sơn</t>
  </si>
  <si>
    <t>bỏ k lấy</t>
  </si>
  <si>
    <t>định sơn</t>
  </si>
  <si>
    <t>trung kiên</t>
  </si>
  <si>
    <t>khanh thuyết</t>
  </si>
  <si>
    <t>hải đăng</t>
  </si>
  <si>
    <t>a Thiện cty Long Trọng</t>
  </si>
  <si>
    <t>hà cường anh đã lấy đủ lượng</t>
  </si>
  <si>
    <t>Tuán thuỷ, đã lấy đủ lượng</t>
  </si>
  <si>
    <t>xong</t>
  </si>
  <si>
    <t>đã lấy</t>
  </si>
  <si>
    <t>còn lại</t>
  </si>
  <si>
    <t>d18,20,22</t>
  </si>
  <si>
    <t>d16,14,12</t>
  </si>
  <si>
    <t>còn lấy</t>
  </si>
  <si>
    <t>Biển đông</t>
  </si>
  <si>
    <t>d 6,8</t>
  </si>
  <si>
    <t>d10</t>
  </si>
  <si>
    <t>283 chuyển sang tân Dương</t>
  </si>
  <si>
    <t>hoàng thuỵ</t>
  </si>
  <si>
    <t>thiêu 20 tấn</t>
  </si>
  <si>
    <t>đủ</t>
  </si>
  <si>
    <t>TSCĐ của Công ty</t>
  </si>
  <si>
    <t>đã lấy đủ</t>
  </si>
  <si>
    <t>Xong</t>
  </si>
  <si>
    <t>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</si>
</sst>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#,##0.##0;\-#,##0.##0"/>
    <numFmt numFmtId="166" formatCode="#,##0.####0;\-#,##0.####0"/>
    <numFmt numFmtId="167" formatCode="_-* #,##0\ _₫_-;\-* #,##0\ _₫_-;_-* &quot;-&quot;??\ _₫_-;_-@_-"/>
    <numFmt numFmtId="168" formatCode="#,##0_ ;\-#,##0\ "/>
    <numFmt numFmtId="169" formatCode="_-* #,##0.000\ _₫_-;\-* #,##0.000\ _₫_-;_-* &quot;-&quot;??\ _₫_-;_-@_-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indexed="32"/>
      <name val="Times New Roman"/>
      <family val="1"/>
    </font>
    <font>
      <sz val="11"/>
      <color indexed="32"/>
      <name val="Arial Narrow"/>
      <family val="2"/>
    </font>
    <font>
      <b/>
      <i/>
      <sz val="11"/>
      <name val="Times New Roman"/>
      <family val="1"/>
    </font>
    <font>
      <b/>
      <sz val="8.25"/>
      <color rgb="FFFF0000"/>
      <name val="Microsoft Sans Serif"/>
      <family val="2"/>
    </font>
    <font>
      <b/>
      <sz val="8.25"/>
      <name val="Microsoft Sans Serif"/>
      <family val="2"/>
    </font>
    <font>
      <sz val="11"/>
      <name val="Arial Narrow"/>
      <family val="2"/>
    </font>
    <font>
      <sz val="10"/>
      <name val="Microsoft Sans Serif"/>
      <family val="2"/>
    </font>
    <font>
      <sz val="12"/>
      <name val="Times New Roman"/>
      <family val="1"/>
    </font>
    <font>
      <sz val="11"/>
      <color rgb="FFFF0000"/>
      <name val="Arial Narrow"/>
      <family val="2"/>
    </font>
    <font>
      <sz val="8.25"/>
      <color rgb="FFFF0000"/>
      <name val="Microsoft Sans Serif"/>
      <family val="2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165" fontId="7" fillId="0" borderId="4" xfId="0" applyNumberFormat="1" applyFont="1" applyBorder="1" applyAlignment="1" applyProtection="1">
      <alignment vertical="center" wrapText="1"/>
      <protection locked="0"/>
    </xf>
    <xf numFmtId="3" fontId="7" fillId="0" borderId="4" xfId="0" applyNumberFormat="1" applyFont="1" applyBorder="1" applyAlignment="1" applyProtection="1">
      <alignment vertical="center" wrapText="1"/>
      <protection locked="0"/>
    </xf>
    <xf numFmtId="3" fontId="7" fillId="3" borderId="4" xfId="0" applyNumberFormat="1" applyFont="1" applyFill="1" applyBorder="1" applyAlignment="1" applyProtection="1">
      <alignment vertical="center" wrapText="1"/>
      <protection locked="0"/>
    </xf>
    <xf numFmtId="166" fontId="7" fillId="0" borderId="4" xfId="0" applyNumberFormat="1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165" fontId="6" fillId="0" borderId="6" xfId="0" applyNumberFormat="1" applyFont="1" applyBorder="1" applyAlignment="1" applyProtection="1">
      <alignment vertical="center" wrapText="1"/>
      <protection locked="0"/>
    </xf>
    <xf numFmtId="3" fontId="6" fillId="0" borderId="6" xfId="0" applyNumberFormat="1" applyFont="1" applyBorder="1" applyAlignment="1" applyProtection="1">
      <alignment vertical="center" wrapText="1"/>
      <protection locked="0"/>
    </xf>
    <xf numFmtId="3" fontId="6" fillId="3" borderId="6" xfId="0" applyNumberFormat="1" applyFont="1" applyFill="1" applyBorder="1" applyAlignment="1" applyProtection="1">
      <alignment vertical="center" wrapText="1"/>
      <protection locked="0"/>
    </xf>
    <xf numFmtId="166" fontId="6" fillId="0" borderId="6" xfId="0" applyNumberFormat="1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3" fontId="9" fillId="0" borderId="4" xfId="0" applyNumberFormat="1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9" fontId="8" fillId="0" borderId="4" xfId="0" applyNumberFormat="1" applyFont="1" applyBorder="1" applyAlignment="1" applyProtection="1">
      <alignment vertical="center" wrapText="1"/>
      <protection locked="0"/>
    </xf>
    <xf numFmtId="9" fontId="8" fillId="0" borderId="4" xfId="0" applyNumberFormat="1" applyFont="1" applyBorder="1" applyAlignment="1" applyProtection="1">
      <alignment horizontal="center" vertical="center" wrapText="1"/>
      <protection locked="0"/>
    </xf>
    <xf numFmtId="10" fontId="5" fillId="0" borderId="4" xfId="0" applyNumberFormat="1" applyFont="1" applyBorder="1" applyAlignment="1" applyProtection="1">
      <alignment vertical="center" wrapText="1"/>
      <protection locked="0"/>
    </xf>
    <xf numFmtId="10" fontId="5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3" fontId="3" fillId="0" borderId="0" xfId="0" applyNumberFormat="1" applyFont="1" applyAlignment="1" applyProtection="1">
      <alignment vertical="center" wrapText="1"/>
      <protection locked="0"/>
    </xf>
    <xf numFmtId="167" fontId="3" fillId="0" borderId="0" xfId="1" applyNumberFormat="1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vertical="center" wrapText="1"/>
      <protection locked="0"/>
    </xf>
    <xf numFmtId="0" fontId="17" fillId="4" borderId="0" xfId="0" applyFont="1" applyFill="1" applyAlignment="1" applyProtection="1">
      <alignment vertical="top" wrapText="1"/>
      <protection locked="0"/>
    </xf>
    <xf numFmtId="0" fontId="17" fillId="4" borderId="0" xfId="0" applyFont="1" applyFill="1" applyAlignment="1" applyProtection="1">
      <alignment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vertical="center" wrapText="1"/>
      <protection locked="0"/>
    </xf>
    <xf numFmtId="165" fontId="18" fillId="0" borderId="4" xfId="0" applyNumberFormat="1" applyFont="1" applyBorder="1" applyAlignment="1" applyProtection="1">
      <alignment vertical="center" wrapText="1"/>
      <protection locked="0"/>
    </xf>
    <xf numFmtId="3" fontId="18" fillId="0" borderId="4" xfId="0" applyNumberFormat="1" applyFont="1" applyBorder="1" applyAlignment="1" applyProtection="1">
      <alignment vertical="center" wrapText="1"/>
      <protection locked="0"/>
    </xf>
    <xf numFmtId="3" fontId="18" fillId="3" borderId="4" xfId="0" applyNumberFormat="1" applyFont="1" applyFill="1" applyBorder="1" applyAlignment="1" applyProtection="1">
      <alignment vertical="center" wrapText="1"/>
      <protection locked="0"/>
    </xf>
    <xf numFmtId="166" fontId="18" fillId="0" borderId="4" xfId="0" applyNumberFormat="1" applyFont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3" fillId="4" borderId="0" xfId="0" applyFont="1" applyFill="1" applyAlignment="1" applyProtection="1">
      <alignment vertical="center" wrapText="1"/>
      <protection locked="0"/>
    </xf>
    <xf numFmtId="0" fontId="3" fillId="5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3" fontId="7" fillId="5" borderId="4" xfId="0" applyNumberFormat="1" applyFont="1" applyFill="1" applyBorder="1" applyAlignment="1" applyProtection="1">
      <alignment vertical="center" wrapText="1"/>
      <protection locked="0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 applyProtection="1">
      <alignment vertical="center" wrapText="1"/>
      <protection locked="0"/>
    </xf>
    <xf numFmtId="165" fontId="7" fillId="5" borderId="4" xfId="0" applyNumberFormat="1" applyFont="1" applyFill="1" applyBorder="1" applyAlignment="1" applyProtection="1">
      <alignment vertical="center" wrapText="1"/>
      <protection locked="0"/>
    </xf>
    <xf numFmtId="166" fontId="7" fillId="5" borderId="4" xfId="0" applyNumberFormat="1" applyFont="1" applyFill="1" applyBorder="1" applyAlignment="1" applyProtection="1">
      <alignment vertical="center" wrapText="1"/>
      <protection locked="0"/>
    </xf>
    <xf numFmtId="165" fontId="3" fillId="0" borderId="0" xfId="0" applyNumberFormat="1" applyFont="1" applyAlignment="1" applyProtection="1">
      <alignment vertical="center" wrapText="1"/>
      <protection locked="0"/>
    </xf>
    <xf numFmtId="168" fontId="3" fillId="0" borderId="0" xfId="0" applyNumberFormat="1" applyFont="1" applyAlignment="1" applyProtection="1">
      <alignment vertical="center" wrapText="1"/>
      <protection locked="0"/>
    </xf>
    <xf numFmtId="0" fontId="18" fillId="5" borderId="3" xfId="0" applyFont="1" applyFill="1" applyBorder="1" applyAlignment="1" applyProtection="1">
      <alignment horizontal="center" vertical="center" wrapText="1"/>
      <protection locked="0"/>
    </xf>
    <xf numFmtId="0" fontId="18" fillId="5" borderId="4" xfId="0" applyFont="1" applyFill="1" applyBorder="1" applyAlignment="1" applyProtection="1">
      <alignment horizontal="center" vertical="center" wrapText="1"/>
      <protection locked="0"/>
    </xf>
    <xf numFmtId="0" fontId="18" fillId="5" borderId="4" xfId="0" applyFont="1" applyFill="1" applyBorder="1" applyAlignment="1" applyProtection="1">
      <alignment vertical="center" wrapText="1"/>
      <protection locked="0"/>
    </xf>
    <xf numFmtId="165" fontId="18" fillId="5" borderId="4" xfId="0" applyNumberFormat="1" applyFont="1" applyFill="1" applyBorder="1" applyAlignment="1" applyProtection="1">
      <alignment vertical="center" wrapText="1"/>
      <protection locked="0"/>
    </xf>
    <xf numFmtId="3" fontId="18" fillId="5" borderId="4" xfId="0" applyNumberFormat="1" applyFont="1" applyFill="1" applyBorder="1" applyAlignment="1" applyProtection="1">
      <alignment vertical="center" wrapText="1"/>
      <protection locked="0"/>
    </xf>
    <xf numFmtId="166" fontId="18" fillId="5" borderId="4" xfId="0" applyNumberFormat="1" applyFont="1" applyFill="1" applyBorder="1" applyAlignment="1" applyProtection="1">
      <alignment vertical="center" wrapText="1"/>
      <protection locked="0"/>
    </xf>
    <xf numFmtId="165" fontId="3" fillId="5" borderId="0" xfId="0" applyNumberFormat="1" applyFont="1" applyFill="1" applyAlignment="1" applyProtection="1">
      <alignment vertical="center" wrapText="1"/>
      <protection locked="0"/>
    </xf>
    <xf numFmtId="167" fontId="3" fillId="0" borderId="0" xfId="0" applyNumberFormat="1" applyFont="1" applyAlignment="1" applyProtection="1">
      <alignment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vertical="center" wrapText="1"/>
      <protection locked="0"/>
    </xf>
    <xf numFmtId="165" fontId="7" fillId="4" borderId="4" xfId="0" applyNumberFormat="1" applyFont="1" applyFill="1" applyBorder="1" applyAlignment="1" applyProtection="1">
      <alignment vertical="center" wrapText="1"/>
      <protection locked="0"/>
    </xf>
    <xf numFmtId="3" fontId="7" fillId="4" borderId="4" xfId="0" applyNumberFormat="1" applyFont="1" applyFill="1" applyBorder="1" applyAlignment="1" applyProtection="1">
      <alignment vertical="center" wrapText="1"/>
      <protection locked="0"/>
    </xf>
    <xf numFmtId="166" fontId="7" fillId="4" borderId="4" xfId="0" applyNumberFormat="1" applyFont="1" applyFill="1" applyBorder="1" applyAlignment="1" applyProtection="1">
      <alignment vertical="center" wrapText="1"/>
      <protection locked="0"/>
    </xf>
    <xf numFmtId="167" fontId="3" fillId="0" borderId="0" xfId="1" applyNumberFormat="1" applyFont="1" applyBorder="1" applyAlignment="1" applyProtection="1">
      <alignment vertical="center" wrapText="1"/>
      <protection locked="0"/>
    </xf>
    <xf numFmtId="0" fontId="15" fillId="4" borderId="4" xfId="0" applyFont="1" applyFill="1" applyBorder="1" applyAlignment="1" applyProtection="1">
      <alignment vertical="center" wrapText="1"/>
      <protection locked="0"/>
    </xf>
    <xf numFmtId="3" fontId="3" fillId="4" borderId="0" xfId="0" applyNumberFormat="1" applyFont="1" applyFill="1" applyAlignment="1" applyProtection="1">
      <alignment vertical="center" wrapText="1"/>
      <protection locked="0"/>
    </xf>
    <xf numFmtId="165" fontId="3" fillId="4" borderId="0" xfId="0" applyNumberFormat="1" applyFont="1" applyFill="1" applyAlignment="1" applyProtection="1">
      <alignment vertical="center" wrapText="1"/>
      <protection locked="0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vertical="center" wrapText="1"/>
      <protection locked="0"/>
    </xf>
    <xf numFmtId="165" fontId="18" fillId="4" borderId="4" xfId="0" applyNumberFormat="1" applyFont="1" applyFill="1" applyBorder="1" applyAlignment="1" applyProtection="1">
      <alignment vertical="center" wrapText="1"/>
      <protection locked="0"/>
    </xf>
    <xf numFmtId="3" fontId="18" fillId="4" borderId="4" xfId="0" applyNumberFormat="1" applyFont="1" applyFill="1" applyBorder="1" applyAlignment="1" applyProtection="1">
      <alignment vertical="center" wrapText="1"/>
      <protection locked="0"/>
    </xf>
    <xf numFmtId="166" fontId="18" fillId="4" borderId="4" xfId="0" applyNumberFormat="1" applyFont="1" applyFill="1" applyBorder="1" applyAlignment="1" applyProtection="1">
      <alignment vertical="center" wrapText="1"/>
      <protection locked="0"/>
    </xf>
    <xf numFmtId="0" fontId="19" fillId="4" borderId="0" xfId="0" applyFont="1" applyFill="1" applyAlignment="1" applyProtection="1">
      <alignment vertical="center" wrapText="1"/>
      <protection locked="0"/>
    </xf>
    <xf numFmtId="0" fontId="15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vertical="center" wrapText="1"/>
      <protection locked="0"/>
    </xf>
    <xf numFmtId="167" fontId="7" fillId="4" borderId="0" xfId="1" applyNumberFormat="1" applyFont="1" applyFill="1" applyBorder="1" applyAlignment="1" applyProtection="1">
      <alignment horizontal="center" vertical="center" wrapText="1"/>
      <protection locked="0"/>
    </xf>
    <xf numFmtId="167" fontId="3" fillId="4" borderId="0" xfId="1" applyNumberFormat="1" applyFont="1" applyFill="1" applyBorder="1" applyAlignment="1" applyProtection="1">
      <alignment vertical="center" wrapText="1"/>
      <protection locked="0"/>
    </xf>
    <xf numFmtId="169" fontId="3" fillId="4" borderId="0" xfId="1" applyNumberFormat="1" applyFont="1" applyFill="1" applyAlignment="1" applyProtection="1">
      <alignment vertical="center" wrapText="1"/>
      <protection locked="0"/>
    </xf>
    <xf numFmtId="167" fontId="7" fillId="4" borderId="0" xfId="0" applyNumberFormat="1" applyFont="1" applyFill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4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6" fillId="4" borderId="0" xfId="0" applyFont="1" applyFill="1" applyAlignment="1" applyProtection="1">
      <alignment horizontal="center" vertical="top" wrapText="1"/>
      <protection locked="0"/>
    </xf>
    <xf numFmtId="0" fontId="17" fillId="4" borderId="0" xfId="0" applyFont="1" applyFill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3" fontId="3" fillId="0" borderId="6" xfId="0" applyNumberFormat="1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AD330"/>
  <sheetViews>
    <sheetView tabSelected="1" workbookViewId="0">
      <pane ySplit="4" topLeftCell="A95" activePane="bottomLeft" state="frozen"/>
      <selection pane="bottomLeft" activeCell="A107" sqref="A107:XFD107"/>
    </sheetView>
  </sheetViews>
  <sheetFormatPr baseColWidth="10" defaultColWidth="8.5" defaultRowHeight="11" x14ac:dyDescent="0.2"/>
  <cols>
    <col min="1" max="1" width="5.5" style="1" customWidth="1"/>
    <col min="2" max="2" width="12.1640625" style="1" hidden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1" customWidth="1"/>
    <col min="18" max="18" width="12.83203125" style="1" hidden="1" customWidth="1"/>
    <col min="19" max="20" width="8.5" style="1" hidden="1" customWidth="1"/>
    <col min="21" max="21" width="10" style="1" bestFit="1" customWidth="1"/>
    <col min="22" max="22" width="10.83203125" style="1" bestFit="1" customWidth="1"/>
    <col min="23" max="23" width="10.5" style="1" bestFit="1" customWidth="1"/>
    <col min="24" max="24" width="14.1640625" style="1" customWidth="1"/>
    <col min="25" max="25" width="13.6640625" style="1" customWidth="1"/>
    <col min="26" max="26" width="17.1640625" style="1" customWidth="1"/>
    <col min="27" max="27" width="8.5" style="1"/>
    <col min="28" max="28" width="12.83203125" style="1" customWidth="1"/>
    <col min="29" max="29" width="14.5" style="1" customWidth="1"/>
    <col min="30" max="30" width="12.5" style="1" customWidth="1"/>
    <col min="31" max="256" width="8.5" style="1"/>
    <col min="257" max="257" width="5.5" style="1" customWidth="1"/>
    <col min="258" max="258" width="12.1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1" width="12.83203125" style="1" customWidth="1"/>
    <col min="272" max="272" width="0" style="1" hidden="1" customWidth="1"/>
    <col min="273" max="274" width="12.83203125" style="1" customWidth="1"/>
    <col min="275" max="276" width="0" style="1" hidden="1" customWidth="1"/>
    <col min="277" max="512" width="8.5" style="1"/>
    <col min="513" max="513" width="5.5" style="1" customWidth="1"/>
    <col min="514" max="514" width="12.1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7" width="12.83203125" style="1" customWidth="1"/>
    <col min="528" max="528" width="0" style="1" hidden="1" customWidth="1"/>
    <col min="529" max="530" width="12.83203125" style="1" customWidth="1"/>
    <col min="531" max="532" width="0" style="1" hidden="1" customWidth="1"/>
    <col min="533" max="768" width="8.5" style="1"/>
    <col min="769" max="769" width="5.5" style="1" customWidth="1"/>
    <col min="770" max="770" width="12.1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3" width="12.83203125" style="1" customWidth="1"/>
    <col min="784" max="784" width="0" style="1" hidden="1" customWidth="1"/>
    <col min="785" max="786" width="12.83203125" style="1" customWidth="1"/>
    <col min="787" max="788" width="0" style="1" hidden="1" customWidth="1"/>
    <col min="789" max="1024" width="8.5" style="1"/>
    <col min="1025" max="1025" width="5.5" style="1" customWidth="1"/>
    <col min="1026" max="1026" width="12.1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39" width="12.83203125" style="1" customWidth="1"/>
    <col min="1040" max="1040" width="0" style="1" hidden="1" customWidth="1"/>
    <col min="1041" max="1042" width="12.83203125" style="1" customWidth="1"/>
    <col min="1043" max="1044" width="0" style="1" hidden="1" customWidth="1"/>
    <col min="1045" max="1280" width="8.5" style="1"/>
    <col min="1281" max="1281" width="5.5" style="1" customWidth="1"/>
    <col min="1282" max="1282" width="12.1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5" width="12.83203125" style="1" customWidth="1"/>
    <col min="1296" max="1296" width="0" style="1" hidden="1" customWidth="1"/>
    <col min="1297" max="1298" width="12.83203125" style="1" customWidth="1"/>
    <col min="1299" max="1300" width="0" style="1" hidden="1" customWidth="1"/>
    <col min="1301" max="1536" width="8.5" style="1"/>
    <col min="1537" max="1537" width="5.5" style="1" customWidth="1"/>
    <col min="1538" max="1538" width="12.1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1" width="12.83203125" style="1" customWidth="1"/>
    <col min="1552" max="1552" width="0" style="1" hidden="1" customWidth="1"/>
    <col min="1553" max="1554" width="12.83203125" style="1" customWidth="1"/>
    <col min="1555" max="1556" width="0" style="1" hidden="1" customWidth="1"/>
    <col min="1557" max="1792" width="8.5" style="1"/>
    <col min="1793" max="1793" width="5.5" style="1" customWidth="1"/>
    <col min="1794" max="1794" width="12.1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7" width="12.83203125" style="1" customWidth="1"/>
    <col min="1808" max="1808" width="0" style="1" hidden="1" customWidth="1"/>
    <col min="1809" max="1810" width="12.83203125" style="1" customWidth="1"/>
    <col min="1811" max="1812" width="0" style="1" hidden="1" customWidth="1"/>
    <col min="1813" max="2048" width="8.5" style="1"/>
    <col min="2049" max="2049" width="5.5" style="1" customWidth="1"/>
    <col min="2050" max="2050" width="12.1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3" width="12.83203125" style="1" customWidth="1"/>
    <col min="2064" max="2064" width="0" style="1" hidden="1" customWidth="1"/>
    <col min="2065" max="2066" width="12.83203125" style="1" customWidth="1"/>
    <col min="2067" max="2068" width="0" style="1" hidden="1" customWidth="1"/>
    <col min="2069" max="2304" width="8.5" style="1"/>
    <col min="2305" max="2305" width="5.5" style="1" customWidth="1"/>
    <col min="2306" max="2306" width="12.1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19" width="12.83203125" style="1" customWidth="1"/>
    <col min="2320" max="2320" width="0" style="1" hidden="1" customWidth="1"/>
    <col min="2321" max="2322" width="12.83203125" style="1" customWidth="1"/>
    <col min="2323" max="2324" width="0" style="1" hidden="1" customWidth="1"/>
    <col min="2325" max="2560" width="8.5" style="1"/>
    <col min="2561" max="2561" width="5.5" style="1" customWidth="1"/>
    <col min="2562" max="2562" width="12.1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5" width="12.83203125" style="1" customWidth="1"/>
    <col min="2576" max="2576" width="0" style="1" hidden="1" customWidth="1"/>
    <col min="2577" max="2578" width="12.83203125" style="1" customWidth="1"/>
    <col min="2579" max="2580" width="0" style="1" hidden="1" customWidth="1"/>
    <col min="2581" max="2816" width="8.5" style="1"/>
    <col min="2817" max="2817" width="5.5" style="1" customWidth="1"/>
    <col min="2818" max="2818" width="12.1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1" width="12.83203125" style="1" customWidth="1"/>
    <col min="2832" max="2832" width="0" style="1" hidden="1" customWidth="1"/>
    <col min="2833" max="2834" width="12.83203125" style="1" customWidth="1"/>
    <col min="2835" max="2836" width="0" style="1" hidden="1" customWidth="1"/>
    <col min="2837" max="3072" width="8.5" style="1"/>
    <col min="3073" max="3073" width="5.5" style="1" customWidth="1"/>
    <col min="3074" max="3074" width="12.1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7" width="12.83203125" style="1" customWidth="1"/>
    <col min="3088" max="3088" width="0" style="1" hidden="1" customWidth="1"/>
    <col min="3089" max="3090" width="12.83203125" style="1" customWidth="1"/>
    <col min="3091" max="3092" width="0" style="1" hidden="1" customWidth="1"/>
    <col min="3093" max="3328" width="8.5" style="1"/>
    <col min="3329" max="3329" width="5.5" style="1" customWidth="1"/>
    <col min="3330" max="3330" width="12.1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3" width="12.83203125" style="1" customWidth="1"/>
    <col min="3344" max="3344" width="0" style="1" hidden="1" customWidth="1"/>
    <col min="3345" max="3346" width="12.83203125" style="1" customWidth="1"/>
    <col min="3347" max="3348" width="0" style="1" hidden="1" customWidth="1"/>
    <col min="3349" max="3584" width="8.5" style="1"/>
    <col min="3585" max="3585" width="5.5" style="1" customWidth="1"/>
    <col min="3586" max="3586" width="12.1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599" width="12.83203125" style="1" customWidth="1"/>
    <col min="3600" max="3600" width="0" style="1" hidden="1" customWidth="1"/>
    <col min="3601" max="3602" width="12.83203125" style="1" customWidth="1"/>
    <col min="3603" max="3604" width="0" style="1" hidden="1" customWidth="1"/>
    <col min="3605" max="3840" width="8.5" style="1"/>
    <col min="3841" max="3841" width="5.5" style="1" customWidth="1"/>
    <col min="3842" max="3842" width="12.1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5" width="12.83203125" style="1" customWidth="1"/>
    <col min="3856" max="3856" width="0" style="1" hidden="1" customWidth="1"/>
    <col min="3857" max="3858" width="12.83203125" style="1" customWidth="1"/>
    <col min="3859" max="3860" width="0" style="1" hidden="1" customWidth="1"/>
    <col min="3861" max="4096" width="8.5" style="1"/>
    <col min="4097" max="4097" width="5.5" style="1" customWidth="1"/>
    <col min="4098" max="4098" width="12.1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1" width="12.83203125" style="1" customWidth="1"/>
    <col min="4112" max="4112" width="0" style="1" hidden="1" customWidth="1"/>
    <col min="4113" max="4114" width="12.83203125" style="1" customWidth="1"/>
    <col min="4115" max="4116" width="0" style="1" hidden="1" customWidth="1"/>
    <col min="4117" max="4352" width="8.5" style="1"/>
    <col min="4353" max="4353" width="5.5" style="1" customWidth="1"/>
    <col min="4354" max="4354" width="12.1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7" width="12.83203125" style="1" customWidth="1"/>
    <col min="4368" max="4368" width="0" style="1" hidden="1" customWidth="1"/>
    <col min="4369" max="4370" width="12.83203125" style="1" customWidth="1"/>
    <col min="4371" max="4372" width="0" style="1" hidden="1" customWidth="1"/>
    <col min="4373" max="4608" width="8.5" style="1"/>
    <col min="4609" max="4609" width="5.5" style="1" customWidth="1"/>
    <col min="4610" max="4610" width="12.1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3" width="12.83203125" style="1" customWidth="1"/>
    <col min="4624" max="4624" width="0" style="1" hidden="1" customWidth="1"/>
    <col min="4625" max="4626" width="12.83203125" style="1" customWidth="1"/>
    <col min="4627" max="4628" width="0" style="1" hidden="1" customWidth="1"/>
    <col min="4629" max="4864" width="8.5" style="1"/>
    <col min="4865" max="4865" width="5.5" style="1" customWidth="1"/>
    <col min="4866" max="4866" width="12.1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79" width="12.83203125" style="1" customWidth="1"/>
    <col min="4880" max="4880" width="0" style="1" hidden="1" customWidth="1"/>
    <col min="4881" max="4882" width="12.83203125" style="1" customWidth="1"/>
    <col min="4883" max="4884" width="0" style="1" hidden="1" customWidth="1"/>
    <col min="4885" max="5120" width="8.5" style="1"/>
    <col min="5121" max="5121" width="5.5" style="1" customWidth="1"/>
    <col min="5122" max="5122" width="12.1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5" width="12.83203125" style="1" customWidth="1"/>
    <col min="5136" max="5136" width="0" style="1" hidden="1" customWidth="1"/>
    <col min="5137" max="5138" width="12.83203125" style="1" customWidth="1"/>
    <col min="5139" max="5140" width="0" style="1" hidden="1" customWidth="1"/>
    <col min="5141" max="5376" width="8.5" style="1"/>
    <col min="5377" max="5377" width="5.5" style="1" customWidth="1"/>
    <col min="5378" max="5378" width="12.1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1" width="12.83203125" style="1" customWidth="1"/>
    <col min="5392" max="5392" width="0" style="1" hidden="1" customWidth="1"/>
    <col min="5393" max="5394" width="12.83203125" style="1" customWidth="1"/>
    <col min="5395" max="5396" width="0" style="1" hidden="1" customWidth="1"/>
    <col min="5397" max="5632" width="8.5" style="1"/>
    <col min="5633" max="5633" width="5.5" style="1" customWidth="1"/>
    <col min="5634" max="5634" width="12.1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7" width="12.83203125" style="1" customWidth="1"/>
    <col min="5648" max="5648" width="0" style="1" hidden="1" customWidth="1"/>
    <col min="5649" max="5650" width="12.83203125" style="1" customWidth="1"/>
    <col min="5651" max="5652" width="0" style="1" hidden="1" customWidth="1"/>
    <col min="5653" max="5888" width="8.5" style="1"/>
    <col min="5889" max="5889" width="5.5" style="1" customWidth="1"/>
    <col min="5890" max="5890" width="12.1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3" width="12.83203125" style="1" customWidth="1"/>
    <col min="5904" max="5904" width="0" style="1" hidden="1" customWidth="1"/>
    <col min="5905" max="5906" width="12.83203125" style="1" customWidth="1"/>
    <col min="5907" max="5908" width="0" style="1" hidden="1" customWidth="1"/>
    <col min="5909" max="6144" width="8.5" style="1"/>
    <col min="6145" max="6145" width="5.5" style="1" customWidth="1"/>
    <col min="6146" max="6146" width="12.1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59" width="12.83203125" style="1" customWidth="1"/>
    <col min="6160" max="6160" width="0" style="1" hidden="1" customWidth="1"/>
    <col min="6161" max="6162" width="12.83203125" style="1" customWidth="1"/>
    <col min="6163" max="6164" width="0" style="1" hidden="1" customWidth="1"/>
    <col min="6165" max="6400" width="8.5" style="1"/>
    <col min="6401" max="6401" width="5.5" style="1" customWidth="1"/>
    <col min="6402" max="6402" width="12.1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5" width="12.83203125" style="1" customWidth="1"/>
    <col min="6416" max="6416" width="0" style="1" hidden="1" customWidth="1"/>
    <col min="6417" max="6418" width="12.83203125" style="1" customWidth="1"/>
    <col min="6419" max="6420" width="0" style="1" hidden="1" customWidth="1"/>
    <col min="6421" max="6656" width="8.5" style="1"/>
    <col min="6657" max="6657" width="5.5" style="1" customWidth="1"/>
    <col min="6658" max="6658" width="12.1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1" width="12.83203125" style="1" customWidth="1"/>
    <col min="6672" max="6672" width="0" style="1" hidden="1" customWidth="1"/>
    <col min="6673" max="6674" width="12.83203125" style="1" customWidth="1"/>
    <col min="6675" max="6676" width="0" style="1" hidden="1" customWidth="1"/>
    <col min="6677" max="6912" width="8.5" style="1"/>
    <col min="6913" max="6913" width="5.5" style="1" customWidth="1"/>
    <col min="6914" max="6914" width="12.1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7" width="12.83203125" style="1" customWidth="1"/>
    <col min="6928" max="6928" width="0" style="1" hidden="1" customWidth="1"/>
    <col min="6929" max="6930" width="12.83203125" style="1" customWidth="1"/>
    <col min="6931" max="6932" width="0" style="1" hidden="1" customWidth="1"/>
    <col min="6933" max="7168" width="8.5" style="1"/>
    <col min="7169" max="7169" width="5.5" style="1" customWidth="1"/>
    <col min="7170" max="7170" width="12.1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3" width="12.83203125" style="1" customWidth="1"/>
    <col min="7184" max="7184" width="0" style="1" hidden="1" customWidth="1"/>
    <col min="7185" max="7186" width="12.83203125" style="1" customWidth="1"/>
    <col min="7187" max="7188" width="0" style="1" hidden="1" customWidth="1"/>
    <col min="7189" max="7424" width="8.5" style="1"/>
    <col min="7425" max="7425" width="5.5" style="1" customWidth="1"/>
    <col min="7426" max="7426" width="12.1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39" width="12.83203125" style="1" customWidth="1"/>
    <col min="7440" max="7440" width="0" style="1" hidden="1" customWidth="1"/>
    <col min="7441" max="7442" width="12.83203125" style="1" customWidth="1"/>
    <col min="7443" max="7444" width="0" style="1" hidden="1" customWidth="1"/>
    <col min="7445" max="7680" width="8.5" style="1"/>
    <col min="7681" max="7681" width="5.5" style="1" customWidth="1"/>
    <col min="7682" max="7682" width="12.1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5" width="12.83203125" style="1" customWidth="1"/>
    <col min="7696" max="7696" width="0" style="1" hidden="1" customWidth="1"/>
    <col min="7697" max="7698" width="12.83203125" style="1" customWidth="1"/>
    <col min="7699" max="7700" width="0" style="1" hidden="1" customWidth="1"/>
    <col min="7701" max="7936" width="8.5" style="1"/>
    <col min="7937" max="7937" width="5.5" style="1" customWidth="1"/>
    <col min="7938" max="7938" width="12.1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1" width="12.83203125" style="1" customWidth="1"/>
    <col min="7952" max="7952" width="0" style="1" hidden="1" customWidth="1"/>
    <col min="7953" max="7954" width="12.83203125" style="1" customWidth="1"/>
    <col min="7955" max="7956" width="0" style="1" hidden="1" customWidth="1"/>
    <col min="7957" max="8192" width="8.5" style="1"/>
    <col min="8193" max="8193" width="5.5" style="1" customWidth="1"/>
    <col min="8194" max="8194" width="12.1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7" width="12.83203125" style="1" customWidth="1"/>
    <col min="8208" max="8208" width="0" style="1" hidden="1" customWidth="1"/>
    <col min="8209" max="8210" width="12.83203125" style="1" customWidth="1"/>
    <col min="8211" max="8212" width="0" style="1" hidden="1" customWidth="1"/>
    <col min="8213" max="8448" width="8.5" style="1"/>
    <col min="8449" max="8449" width="5.5" style="1" customWidth="1"/>
    <col min="8450" max="8450" width="12.1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3" width="12.83203125" style="1" customWidth="1"/>
    <col min="8464" max="8464" width="0" style="1" hidden="1" customWidth="1"/>
    <col min="8465" max="8466" width="12.83203125" style="1" customWidth="1"/>
    <col min="8467" max="8468" width="0" style="1" hidden="1" customWidth="1"/>
    <col min="8469" max="8704" width="8.5" style="1"/>
    <col min="8705" max="8705" width="5.5" style="1" customWidth="1"/>
    <col min="8706" max="8706" width="12.1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19" width="12.83203125" style="1" customWidth="1"/>
    <col min="8720" max="8720" width="0" style="1" hidden="1" customWidth="1"/>
    <col min="8721" max="8722" width="12.83203125" style="1" customWidth="1"/>
    <col min="8723" max="8724" width="0" style="1" hidden="1" customWidth="1"/>
    <col min="8725" max="8960" width="8.5" style="1"/>
    <col min="8961" max="8961" width="5.5" style="1" customWidth="1"/>
    <col min="8962" max="8962" width="12.1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5" width="12.83203125" style="1" customWidth="1"/>
    <col min="8976" max="8976" width="0" style="1" hidden="1" customWidth="1"/>
    <col min="8977" max="8978" width="12.83203125" style="1" customWidth="1"/>
    <col min="8979" max="8980" width="0" style="1" hidden="1" customWidth="1"/>
    <col min="8981" max="9216" width="8.5" style="1"/>
    <col min="9217" max="9217" width="5.5" style="1" customWidth="1"/>
    <col min="9218" max="9218" width="12.1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1" width="12.83203125" style="1" customWidth="1"/>
    <col min="9232" max="9232" width="0" style="1" hidden="1" customWidth="1"/>
    <col min="9233" max="9234" width="12.83203125" style="1" customWidth="1"/>
    <col min="9235" max="9236" width="0" style="1" hidden="1" customWidth="1"/>
    <col min="9237" max="9472" width="8.5" style="1"/>
    <col min="9473" max="9473" width="5.5" style="1" customWidth="1"/>
    <col min="9474" max="9474" width="12.1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7" width="12.83203125" style="1" customWidth="1"/>
    <col min="9488" max="9488" width="0" style="1" hidden="1" customWidth="1"/>
    <col min="9489" max="9490" width="12.83203125" style="1" customWidth="1"/>
    <col min="9491" max="9492" width="0" style="1" hidden="1" customWidth="1"/>
    <col min="9493" max="9728" width="8.5" style="1"/>
    <col min="9729" max="9729" width="5.5" style="1" customWidth="1"/>
    <col min="9730" max="9730" width="12.1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3" width="12.83203125" style="1" customWidth="1"/>
    <col min="9744" max="9744" width="0" style="1" hidden="1" customWidth="1"/>
    <col min="9745" max="9746" width="12.83203125" style="1" customWidth="1"/>
    <col min="9747" max="9748" width="0" style="1" hidden="1" customWidth="1"/>
    <col min="9749" max="9984" width="8.5" style="1"/>
    <col min="9985" max="9985" width="5.5" style="1" customWidth="1"/>
    <col min="9986" max="9986" width="12.1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9999" width="12.83203125" style="1" customWidth="1"/>
    <col min="10000" max="10000" width="0" style="1" hidden="1" customWidth="1"/>
    <col min="10001" max="10002" width="12.83203125" style="1" customWidth="1"/>
    <col min="10003" max="10004" width="0" style="1" hidden="1" customWidth="1"/>
    <col min="10005" max="10240" width="8.5" style="1"/>
    <col min="10241" max="10241" width="5.5" style="1" customWidth="1"/>
    <col min="10242" max="10242" width="12.1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5" width="12.83203125" style="1" customWidth="1"/>
    <col min="10256" max="10256" width="0" style="1" hidden="1" customWidth="1"/>
    <col min="10257" max="10258" width="12.83203125" style="1" customWidth="1"/>
    <col min="10259" max="10260" width="0" style="1" hidden="1" customWidth="1"/>
    <col min="10261" max="10496" width="8.5" style="1"/>
    <col min="10497" max="10497" width="5.5" style="1" customWidth="1"/>
    <col min="10498" max="10498" width="12.1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1" width="12.83203125" style="1" customWidth="1"/>
    <col min="10512" max="10512" width="0" style="1" hidden="1" customWidth="1"/>
    <col min="10513" max="10514" width="12.83203125" style="1" customWidth="1"/>
    <col min="10515" max="10516" width="0" style="1" hidden="1" customWidth="1"/>
    <col min="10517" max="10752" width="8.5" style="1"/>
    <col min="10753" max="10753" width="5.5" style="1" customWidth="1"/>
    <col min="10754" max="10754" width="12.1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7" width="12.83203125" style="1" customWidth="1"/>
    <col min="10768" max="10768" width="0" style="1" hidden="1" customWidth="1"/>
    <col min="10769" max="10770" width="12.83203125" style="1" customWidth="1"/>
    <col min="10771" max="10772" width="0" style="1" hidden="1" customWidth="1"/>
    <col min="10773" max="11008" width="8.5" style="1"/>
    <col min="11009" max="11009" width="5.5" style="1" customWidth="1"/>
    <col min="11010" max="11010" width="12.1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3" width="12.83203125" style="1" customWidth="1"/>
    <col min="11024" max="11024" width="0" style="1" hidden="1" customWidth="1"/>
    <col min="11025" max="11026" width="12.83203125" style="1" customWidth="1"/>
    <col min="11027" max="11028" width="0" style="1" hidden="1" customWidth="1"/>
    <col min="11029" max="11264" width="8.5" style="1"/>
    <col min="11265" max="11265" width="5.5" style="1" customWidth="1"/>
    <col min="11266" max="11266" width="12.1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79" width="12.83203125" style="1" customWidth="1"/>
    <col min="11280" max="11280" width="0" style="1" hidden="1" customWidth="1"/>
    <col min="11281" max="11282" width="12.83203125" style="1" customWidth="1"/>
    <col min="11283" max="11284" width="0" style="1" hidden="1" customWidth="1"/>
    <col min="11285" max="11520" width="8.5" style="1"/>
    <col min="11521" max="11521" width="5.5" style="1" customWidth="1"/>
    <col min="11522" max="11522" width="12.1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5" width="12.83203125" style="1" customWidth="1"/>
    <col min="11536" max="11536" width="0" style="1" hidden="1" customWidth="1"/>
    <col min="11537" max="11538" width="12.83203125" style="1" customWidth="1"/>
    <col min="11539" max="11540" width="0" style="1" hidden="1" customWidth="1"/>
    <col min="11541" max="11776" width="8.5" style="1"/>
    <col min="11777" max="11777" width="5.5" style="1" customWidth="1"/>
    <col min="11778" max="11778" width="12.1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1" width="12.83203125" style="1" customWidth="1"/>
    <col min="11792" max="11792" width="0" style="1" hidden="1" customWidth="1"/>
    <col min="11793" max="11794" width="12.83203125" style="1" customWidth="1"/>
    <col min="11795" max="11796" width="0" style="1" hidden="1" customWidth="1"/>
    <col min="11797" max="12032" width="8.5" style="1"/>
    <col min="12033" max="12033" width="5.5" style="1" customWidth="1"/>
    <col min="12034" max="12034" width="12.1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7" width="12.83203125" style="1" customWidth="1"/>
    <col min="12048" max="12048" width="0" style="1" hidden="1" customWidth="1"/>
    <col min="12049" max="12050" width="12.83203125" style="1" customWidth="1"/>
    <col min="12051" max="12052" width="0" style="1" hidden="1" customWidth="1"/>
    <col min="12053" max="12288" width="8.5" style="1"/>
    <col min="12289" max="12289" width="5.5" style="1" customWidth="1"/>
    <col min="12290" max="12290" width="12.1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3" width="12.83203125" style="1" customWidth="1"/>
    <col min="12304" max="12304" width="0" style="1" hidden="1" customWidth="1"/>
    <col min="12305" max="12306" width="12.83203125" style="1" customWidth="1"/>
    <col min="12307" max="12308" width="0" style="1" hidden="1" customWidth="1"/>
    <col min="12309" max="12544" width="8.5" style="1"/>
    <col min="12545" max="12545" width="5.5" style="1" customWidth="1"/>
    <col min="12546" max="12546" width="12.1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59" width="12.83203125" style="1" customWidth="1"/>
    <col min="12560" max="12560" width="0" style="1" hidden="1" customWidth="1"/>
    <col min="12561" max="12562" width="12.83203125" style="1" customWidth="1"/>
    <col min="12563" max="12564" width="0" style="1" hidden="1" customWidth="1"/>
    <col min="12565" max="12800" width="8.5" style="1"/>
    <col min="12801" max="12801" width="5.5" style="1" customWidth="1"/>
    <col min="12802" max="12802" width="12.1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5" width="12.83203125" style="1" customWidth="1"/>
    <col min="12816" max="12816" width="0" style="1" hidden="1" customWidth="1"/>
    <col min="12817" max="12818" width="12.83203125" style="1" customWidth="1"/>
    <col min="12819" max="12820" width="0" style="1" hidden="1" customWidth="1"/>
    <col min="12821" max="13056" width="8.5" style="1"/>
    <col min="13057" max="13057" width="5.5" style="1" customWidth="1"/>
    <col min="13058" max="13058" width="12.1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1" width="12.83203125" style="1" customWidth="1"/>
    <col min="13072" max="13072" width="0" style="1" hidden="1" customWidth="1"/>
    <col min="13073" max="13074" width="12.83203125" style="1" customWidth="1"/>
    <col min="13075" max="13076" width="0" style="1" hidden="1" customWidth="1"/>
    <col min="13077" max="13312" width="8.5" style="1"/>
    <col min="13313" max="13313" width="5.5" style="1" customWidth="1"/>
    <col min="13314" max="13314" width="12.1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7" width="12.83203125" style="1" customWidth="1"/>
    <col min="13328" max="13328" width="0" style="1" hidden="1" customWidth="1"/>
    <col min="13329" max="13330" width="12.83203125" style="1" customWidth="1"/>
    <col min="13331" max="13332" width="0" style="1" hidden="1" customWidth="1"/>
    <col min="13333" max="13568" width="8.5" style="1"/>
    <col min="13569" max="13569" width="5.5" style="1" customWidth="1"/>
    <col min="13570" max="13570" width="12.1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3" width="12.83203125" style="1" customWidth="1"/>
    <col min="13584" max="13584" width="0" style="1" hidden="1" customWidth="1"/>
    <col min="13585" max="13586" width="12.83203125" style="1" customWidth="1"/>
    <col min="13587" max="13588" width="0" style="1" hidden="1" customWidth="1"/>
    <col min="13589" max="13824" width="8.5" style="1"/>
    <col min="13825" max="13825" width="5.5" style="1" customWidth="1"/>
    <col min="13826" max="13826" width="12.1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39" width="12.83203125" style="1" customWidth="1"/>
    <col min="13840" max="13840" width="0" style="1" hidden="1" customWidth="1"/>
    <col min="13841" max="13842" width="12.83203125" style="1" customWidth="1"/>
    <col min="13843" max="13844" width="0" style="1" hidden="1" customWidth="1"/>
    <col min="13845" max="14080" width="8.5" style="1"/>
    <col min="14081" max="14081" width="5.5" style="1" customWidth="1"/>
    <col min="14082" max="14082" width="12.1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5" width="12.83203125" style="1" customWidth="1"/>
    <col min="14096" max="14096" width="0" style="1" hidden="1" customWidth="1"/>
    <col min="14097" max="14098" width="12.83203125" style="1" customWidth="1"/>
    <col min="14099" max="14100" width="0" style="1" hidden="1" customWidth="1"/>
    <col min="14101" max="14336" width="8.5" style="1"/>
    <col min="14337" max="14337" width="5.5" style="1" customWidth="1"/>
    <col min="14338" max="14338" width="12.1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1" width="12.83203125" style="1" customWidth="1"/>
    <col min="14352" max="14352" width="0" style="1" hidden="1" customWidth="1"/>
    <col min="14353" max="14354" width="12.83203125" style="1" customWidth="1"/>
    <col min="14355" max="14356" width="0" style="1" hidden="1" customWidth="1"/>
    <col min="14357" max="14592" width="8.5" style="1"/>
    <col min="14593" max="14593" width="5.5" style="1" customWidth="1"/>
    <col min="14594" max="14594" width="12.1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7" width="12.83203125" style="1" customWidth="1"/>
    <col min="14608" max="14608" width="0" style="1" hidden="1" customWidth="1"/>
    <col min="14609" max="14610" width="12.83203125" style="1" customWidth="1"/>
    <col min="14611" max="14612" width="0" style="1" hidden="1" customWidth="1"/>
    <col min="14613" max="14848" width="8.5" style="1"/>
    <col min="14849" max="14849" width="5.5" style="1" customWidth="1"/>
    <col min="14850" max="14850" width="12.1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3" width="12.83203125" style="1" customWidth="1"/>
    <col min="14864" max="14864" width="0" style="1" hidden="1" customWidth="1"/>
    <col min="14865" max="14866" width="12.83203125" style="1" customWidth="1"/>
    <col min="14867" max="14868" width="0" style="1" hidden="1" customWidth="1"/>
    <col min="14869" max="15104" width="8.5" style="1"/>
    <col min="15105" max="15105" width="5.5" style="1" customWidth="1"/>
    <col min="15106" max="15106" width="12.1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19" width="12.83203125" style="1" customWidth="1"/>
    <col min="15120" max="15120" width="0" style="1" hidden="1" customWidth="1"/>
    <col min="15121" max="15122" width="12.83203125" style="1" customWidth="1"/>
    <col min="15123" max="15124" width="0" style="1" hidden="1" customWidth="1"/>
    <col min="15125" max="15360" width="8.5" style="1"/>
    <col min="15361" max="15361" width="5.5" style="1" customWidth="1"/>
    <col min="15362" max="15362" width="12.1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5" width="12.83203125" style="1" customWidth="1"/>
    <col min="15376" max="15376" width="0" style="1" hidden="1" customWidth="1"/>
    <col min="15377" max="15378" width="12.83203125" style="1" customWidth="1"/>
    <col min="15379" max="15380" width="0" style="1" hidden="1" customWidth="1"/>
    <col min="15381" max="15616" width="8.5" style="1"/>
    <col min="15617" max="15617" width="5.5" style="1" customWidth="1"/>
    <col min="15618" max="15618" width="12.1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1" width="12.83203125" style="1" customWidth="1"/>
    <col min="15632" max="15632" width="0" style="1" hidden="1" customWidth="1"/>
    <col min="15633" max="15634" width="12.83203125" style="1" customWidth="1"/>
    <col min="15635" max="15636" width="0" style="1" hidden="1" customWidth="1"/>
    <col min="15637" max="15872" width="8.5" style="1"/>
    <col min="15873" max="15873" width="5.5" style="1" customWidth="1"/>
    <col min="15874" max="15874" width="12.1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7" width="12.83203125" style="1" customWidth="1"/>
    <col min="15888" max="15888" width="0" style="1" hidden="1" customWidth="1"/>
    <col min="15889" max="15890" width="12.83203125" style="1" customWidth="1"/>
    <col min="15891" max="15892" width="0" style="1" hidden="1" customWidth="1"/>
    <col min="15893" max="16128" width="8.5" style="1"/>
    <col min="16129" max="16129" width="5.5" style="1" customWidth="1"/>
    <col min="16130" max="16130" width="12.1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3" width="12.83203125" style="1" customWidth="1"/>
    <col min="16144" max="16144" width="0" style="1" hidden="1" customWidth="1"/>
    <col min="16145" max="16146" width="12.83203125" style="1" customWidth="1"/>
    <col min="16147" max="16148" width="0" style="1" hidden="1" customWidth="1"/>
    <col min="16149" max="16384" width="8.5" style="1"/>
  </cols>
  <sheetData>
    <row r="1" spans="1:21" ht="26.25" customHeight="1" x14ac:dyDescent="0.2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</row>
    <row r="2" spans="1:21" ht="21.75" customHeight="1" x14ac:dyDescent="0.2">
      <c r="A2" s="109" t="s">
        <v>18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1" ht="23.25" customHeight="1" x14ac:dyDescent="0.2">
      <c r="A3" s="110" t="s">
        <v>19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</row>
    <row r="4" spans="1:21" ht="36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20</v>
      </c>
      <c r="G4" s="3" t="s">
        <v>21</v>
      </c>
      <c r="H4" s="3" t="s">
        <v>22</v>
      </c>
      <c r="I4" s="3" t="s">
        <v>21</v>
      </c>
      <c r="J4" s="3" t="s">
        <v>6</v>
      </c>
      <c r="K4" s="3" t="s">
        <v>23</v>
      </c>
      <c r="L4" s="3" t="s">
        <v>21</v>
      </c>
      <c r="M4" s="3" t="s">
        <v>24</v>
      </c>
      <c r="N4" s="3" t="s">
        <v>21</v>
      </c>
      <c r="O4" s="3" t="s">
        <v>25</v>
      </c>
      <c r="P4" s="3" t="s">
        <v>21</v>
      </c>
      <c r="Q4" s="3" t="s">
        <v>457</v>
      </c>
      <c r="R4" s="3" t="s">
        <v>26</v>
      </c>
      <c r="S4" s="1" t="s">
        <v>7</v>
      </c>
      <c r="T4" s="1" t="s">
        <v>8</v>
      </c>
    </row>
    <row r="5" spans="1:21" ht="16.5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1" ht="18" customHeight="1" x14ac:dyDescent="0.2">
      <c r="A6" s="10">
        <v>1</v>
      </c>
      <c r="B6" s="11" t="s">
        <v>27</v>
      </c>
      <c r="C6" s="12" t="s">
        <v>79</v>
      </c>
      <c r="D6" s="11" t="s">
        <v>29</v>
      </c>
      <c r="E6" s="13">
        <v>10</v>
      </c>
      <c r="F6" s="14">
        <v>50427</v>
      </c>
      <c r="G6" s="14">
        <v>504270</v>
      </c>
      <c r="H6" s="15">
        <v>66750</v>
      </c>
      <c r="I6" s="14">
        <v>667500</v>
      </c>
      <c r="J6" s="16">
        <v>1</v>
      </c>
      <c r="K6" s="14">
        <v>66750</v>
      </c>
      <c r="L6" s="14">
        <v>667500</v>
      </c>
      <c r="M6" s="14">
        <v>0</v>
      </c>
      <c r="N6" s="14">
        <v>0</v>
      </c>
      <c r="O6" s="14">
        <v>66750</v>
      </c>
      <c r="P6" s="14">
        <v>667500</v>
      </c>
      <c r="Q6" s="14">
        <f t="shared" ref="Q6:Q37" si="0">E6*O6</f>
        <v>667500</v>
      </c>
      <c r="R6" s="14">
        <v>0</v>
      </c>
      <c r="U6" s="111" t="s">
        <v>526</v>
      </c>
    </row>
    <row r="7" spans="1:21" ht="18" customHeight="1" x14ac:dyDescent="0.2">
      <c r="A7" s="10">
        <v>2</v>
      </c>
      <c r="B7" s="11" t="s">
        <v>27</v>
      </c>
      <c r="C7" s="12" t="s">
        <v>81</v>
      </c>
      <c r="D7" s="11" t="s">
        <v>29</v>
      </c>
      <c r="E7" s="13">
        <v>24</v>
      </c>
      <c r="F7" s="14">
        <v>57093</v>
      </c>
      <c r="G7" s="14">
        <v>1370232</v>
      </c>
      <c r="H7" s="15">
        <v>66750</v>
      </c>
      <c r="I7" s="14">
        <v>1602000</v>
      </c>
      <c r="J7" s="16">
        <v>1</v>
      </c>
      <c r="K7" s="14">
        <v>66750</v>
      </c>
      <c r="L7" s="14">
        <v>1602000</v>
      </c>
      <c r="M7" s="14">
        <v>0</v>
      </c>
      <c r="N7" s="14">
        <v>0</v>
      </c>
      <c r="O7" s="14">
        <v>66750</v>
      </c>
      <c r="P7" s="14">
        <v>1602000</v>
      </c>
      <c r="Q7" s="14">
        <f t="shared" si="0"/>
        <v>1602000</v>
      </c>
      <c r="R7" s="14">
        <v>0</v>
      </c>
      <c r="U7" s="111"/>
    </row>
    <row r="8" spans="1:21" ht="18" customHeight="1" x14ac:dyDescent="0.2">
      <c r="A8" s="10">
        <v>3</v>
      </c>
      <c r="B8" s="11" t="s">
        <v>27</v>
      </c>
      <c r="C8" s="12" t="s">
        <v>82</v>
      </c>
      <c r="D8" s="11" t="s">
        <v>29</v>
      </c>
      <c r="E8" s="13">
        <v>2</v>
      </c>
      <c r="F8" s="14">
        <v>57093</v>
      </c>
      <c r="G8" s="14">
        <v>114186</v>
      </c>
      <c r="H8" s="15">
        <v>66750</v>
      </c>
      <c r="I8" s="14">
        <v>133500</v>
      </c>
      <c r="J8" s="16">
        <v>1</v>
      </c>
      <c r="K8" s="14">
        <v>66750</v>
      </c>
      <c r="L8" s="14">
        <v>133500</v>
      </c>
      <c r="M8" s="14">
        <v>0</v>
      </c>
      <c r="N8" s="14">
        <v>0</v>
      </c>
      <c r="O8" s="14">
        <v>66750</v>
      </c>
      <c r="P8" s="14">
        <v>133500</v>
      </c>
      <c r="Q8" s="14">
        <f t="shared" si="0"/>
        <v>133500</v>
      </c>
      <c r="R8" s="14">
        <v>0</v>
      </c>
      <c r="U8" s="111"/>
    </row>
    <row r="9" spans="1:21" ht="18" customHeight="1" x14ac:dyDescent="0.2">
      <c r="A9" s="10">
        <v>4</v>
      </c>
      <c r="B9" s="11" t="s">
        <v>27</v>
      </c>
      <c r="C9" s="12" t="s">
        <v>83</v>
      </c>
      <c r="D9" s="11" t="s">
        <v>29</v>
      </c>
      <c r="E9" s="13">
        <v>3</v>
      </c>
      <c r="F9" s="14">
        <v>50427</v>
      </c>
      <c r="G9" s="14">
        <v>151281</v>
      </c>
      <c r="H9" s="15">
        <v>172900</v>
      </c>
      <c r="I9" s="14">
        <v>518700</v>
      </c>
      <c r="J9" s="16">
        <v>1</v>
      </c>
      <c r="K9" s="14">
        <v>172900</v>
      </c>
      <c r="L9" s="14">
        <v>518700</v>
      </c>
      <c r="M9" s="14">
        <v>0</v>
      </c>
      <c r="N9" s="14">
        <v>0</v>
      </c>
      <c r="O9" s="14">
        <v>172900</v>
      </c>
      <c r="P9" s="14">
        <v>518700</v>
      </c>
      <c r="Q9" s="14">
        <f t="shared" si="0"/>
        <v>518700</v>
      </c>
      <c r="R9" s="14">
        <v>0</v>
      </c>
      <c r="U9" s="111"/>
    </row>
    <row r="10" spans="1:21" ht="18" customHeight="1" x14ac:dyDescent="0.2">
      <c r="A10" s="10">
        <v>5</v>
      </c>
      <c r="B10" s="11" t="s">
        <v>27</v>
      </c>
      <c r="C10" s="12" t="s">
        <v>84</v>
      </c>
      <c r="D10" s="11" t="s">
        <v>29</v>
      </c>
      <c r="E10" s="13">
        <v>7</v>
      </c>
      <c r="F10" s="14">
        <v>57093</v>
      </c>
      <c r="G10" s="14">
        <v>399651</v>
      </c>
      <c r="H10" s="15">
        <v>172900</v>
      </c>
      <c r="I10" s="14">
        <v>1210300</v>
      </c>
      <c r="J10" s="16">
        <v>1</v>
      </c>
      <c r="K10" s="14">
        <v>172900</v>
      </c>
      <c r="L10" s="14">
        <v>1210300</v>
      </c>
      <c r="M10" s="14">
        <v>0</v>
      </c>
      <c r="N10" s="14">
        <v>0</v>
      </c>
      <c r="O10" s="14">
        <v>172900</v>
      </c>
      <c r="P10" s="14">
        <v>1210300</v>
      </c>
      <c r="Q10" s="14">
        <f t="shared" si="0"/>
        <v>1210300</v>
      </c>
      <c r="R10" s="14">
        <v>0</v>
      </c>
      <c r="U10" s="111"/>
    </row>
    <row r="11" spans="1:21" ht="18" customHeight="1" x14ac:dyDescent="0.2">
      <c r="A11" s="10">
        <v>6</v>
      </c>
      <c r="B11" s="11" t="s">
        <v>27</v>
      </c>
      <c r="C11" s="12" t="s">
        <v>85</v>
      </c>
      <c r="D11" s="11" t="s">
        <v>29</v>
      </c>
      <c r="E11" s="13">
        <v>3</v>
      </c>
      <c r="F11" s="14">
        <v>57093</v>
      </c>
      <c r="G11" s="14">
        <v>171279</v>
      </c>
      <c r="H11" s="15">
        <v>172900</v>
      </c>
      <c r="I11" s="14">
        <v>518700</v>
      </c>
      <c r="J11" s="16">
        <v>1</v>
      </c>
      <c r="K11" s="14">
        <v>172900</v>
      </c>
      <c r="L11" s="14">
        <v>518700</v>
      </c>
      <c r="M11" s="14">
        <v>0</v>
      </c>
      <c r="N11" s="14">
        <v>0</v>
      </c>
      <c r="O11" s="14">
        <v>172900</v>
      </c>
      <c r="P11" s="14">
        <v>518700</v>
      </c>
      <c r="Q11" s="14">
        <f t="shared" si="0"/>
        <v>518700</v>
      </c>
      <c r="R11" s="14">
        <v>0</v>
      </c>
      <c r="U11" s="111"/>
    </row>
    <row r="12" spans="1:21" ht="18" customHeight="1" x14ac:dyDescent="0.2">
      <c r="A12" s="10">
        <v>7</v>
      </c>
      <c r="B12" s="11" t="s">
        <v>27</v>
      </c>
      <c r="C12" s="12" t="s">
        <v>87</v>
      </c>
      <c r="D12" s="11" t="s">
        <v>29</v>
      </c>
      <c r="E12" s="13">
        <v>1</v>
      </c>
      <c r="F12" s="14">
        <v>413000</v>
      </c>
      <c r="G12" s="14">
        <v>413000</v>
      </c>
      <c r="H12" s="15">
        <v>519000</v>
      </c>
      <c r="I12" s="14">
        <v>519000</v>
      </c>
      <c r="J12" s="16">
        <v>1</v>
      </c>
      <c r="K12" s="14">
        <v>519000</v>
      </c>
      <c r="L12" s="14">
        <v>519000</v>
      </c>
      <c r="M12" s="14">
        <v>0</v>
      </c>
      <c r="N12" s="14">
        <v>0</v>
      </c>
      <c r="O12" s="14">
        <v>519000</v>
      </c>
      <c r="P12" s="14">
        <v>519000</v>
      </c>
      <c r="Q12" s="14">
        <f t="shared" si="0"/>
        <v>519000</v>
      </c>
      <c r="R12" s="14">
        <v>0</v>
      </c>
      <c r="U12" s="111"/>
    </row>
    <row r="13" spans="1:21" ht="18" customHeight="1" x14ac:dyDescent="0.2">
      <c r="A13" s="10">
        <v>8</v>
      </c>
      <c r="B13" s="11" t="s">
        <v>27</v>
      </c>
      <c r="C13" s="12" t="s">
        <v>88</v>
      </c>
      <c r="D13" s="11" t="s">
        <v>29</v>
      </c>
      <c r="E13" s="13">
        <v>1</v>
      </c>
      <c r="F13" s="14">
        <v>413000</v>
      </c>
      <c r="G13" s="14">
        <v>413000</v>
      </c>
      <c r="H13" s="15">
        <v>519000</v>
      </c>
      <c r="I13" s="14">
        <v>519000</v>
      </c>
      <c r="J13" s="16">
        <v>1</v>
      </c>
      <c r="K13" s="14">
        <v>519000</v>
      </c>
      <c r="L13" s="14">
        <v>519000</v>
      </c>
      <c r="M13" s="14">
        <v>0</v>
      </c>
      <c r="N13" s="14">
        <v>0</v>
      </c>
      <c r="O13" s="14">
        <v>519000</v>
      </c>
      <c r="P13" s="14">
        <v>519000</v>
      </c>
      <c r="Q13" s="14">
        <f t="shared" si="0"/>
        <v>519000</v>
      </c>
      <c r="R13" s="14">
        <v>0</v>
      </c>
      <c r="U13" s="111"/>
    </row>
    <row r="14" spans="1:21" ht="18" customHeight="1" x14ac:dyDescent="0.2">
      <c r="A14" s="10">
        <v>9</v>
      </c>
      <c r="B14" s="11" t="s">
        <v>27</v>
      </c>
      <c r="C14" s="12" t="s">
        <v>89</v>
      </c>
      <c r="D14" s="11" t="s">
        <v>29</v>
      </c>
      <c r="E14" s="13">
        <v>3</v>
      </c>
      <c r="F14" s="14">
        <v>413000</v>
      </c>
      <c r="G14" s="14">
        <v>1239000</v>
      </c>
      <c r="H14" s="15">
        <v>519000</v>
      </c>
      <c r="I14" s="14">
        <v>1557000</v>
      </c>
      <c r="J14" s="16">
        <v>1</v>
      </c>
      <c r="K14" s="14">
        <v>519000</v>
      </c>
      <c r="L14" s="14">
        <v>1557000</v>
      </c>
      <c r="M14" s="14">
        <v>0</v>
      </c>
      <c r="N14" s="14">
        <v>0</v>
      </c>
      <c r="O14" s="14">
        <v>519000</v>
      </c>
      <c r="P14" s="14">
        <v>1557000</v>
      </c>
      <c r="Q14" s="14">
        <f t="shared" si="0"/>
        <v>1557000</v>
      </c>
      <c r="R14" s="14">
        <v>0</v>
      </c>
      <c r="U14" s="111"/>
    </row>
    <row r="15" spans="1:21" ht="18" customHeight="1" x14ac:dyDescent="0.2">
      <c r="A15" s="10">
        <v>10</v>
      </c>
      <c r="B15" s="11" t="s">
        <v>27</v>
      </c>
      <c r="C15" s="12" t="s">
        <v>91</v>
      </c>
      <c r="D15" s="11" t="s">
        <v>29</v>
      </c>
      <c r="E15" s="13">
        <v>1</v>
      </c>
      <c r="F15" s="14">
        <v>690000</v>
      </c>
      <c r="G15" s="14">
        <v>690000</v>
      </c>
      <c r="H15" s="15">
        <v>602000</v>
      </c>
      <c r="I15" s="14">
        <v>602000</v>
      </c>
      <c r="J15" s="16">
        <v>1</v>
      </c>
      <c r="K15" s="14">
        <v>602000</v>
      </c>
      <c r="L15" s="14">
        <v>602000</v>
      </c>
      <c r="M15" s="14">
        <v>0</v>
      </c>
      <c r="N15" s="14">
        <v>0</v>
      </c>
      <c r="O15" s="14">
        <v>602000</v>
      </c>
      <c r="P15" s="14">
        <v>602000</v>
      </c>
      <c r="Q15" s="14">
        <f t="shared" si="0"/>
        <v>602000</v>
      </c>
      <c r="R15" s="14">
        <v>0</v>
      </c>
      <c r="U15" s="111"/>
    </row>
    <row r="16" spans="1:21" ht="32.25" customHeight="1" x14ac:dyDescent="0.2">
      <c r="A16" s="10">
        <v>20</v>
      </c>
      <c r="B16" s="11" t="s">
        <v>27</v>
      </c>
      <c r="C16" s="12" t="s">
        <v>99</v>
      </c>
      <c r="D16" s="11" t="s">
        <v>32</v>
      </c>
      <c r="E16" s="13">
        <v>2</v>
      </c>
      <c r="F16" s="14">
        <v>2400000</v>
      </c>
      <c r="G16" s="14">
        <v>4800000</v>
      </c>
      <c r="H16" s="15">
        <v>2850000</v>
      </c>
      <c r="I16" s="14">
        <v>5700000</v>
      </c>
      <c r="J16" s="16">
        <v>1</v>
      </c>
      <c r="K16" s="14">
        <v>2850000</v>
      </c>
      <c r="L16" s="14">
        <v>5700000</v>
      </c>
      <c r="M16" s="14">
        <v>0</v>
      </c>
      <c r="N16" s="14">
        <v>0</v>
      </c>
      <c r="O16" s="14">
        <v>2850000</v>
      </c>
      <c r="P16" s="14">
        <v>5700000</v>
      </c>
      <c r="Q16" s="14">
        <f t="shared" si="0"/>
        <v>5700000</v>
      </c>
      <c r="R16" s="14">
        <v>0</v>
      </c>
      <c r="U16" s="111"/>
    </row>
    <row r="17" spans="1:21" ht="48.75" customHeight="1" x14ac:dyDescent="0.2">
      <c r="A17" s="10">
        <v>22</v>
      </c>
      <c r="B17" s="11" t="s">
        <v>27</v>
      </c>
      <c r="C17" s="12" t="s">
        <v>75</v>
      </c>
      <c r="D17" s="11" t="s">
        <v>32</v>
      </c>
      <c r="E17" s="13">
        <v>8</v>
      </c>
      <c r="F17" s="14">
        <v>1050000</v>
      </c>
      <c r="G17" s="14">
        <v>8400000</v>
      </c>
      <c r="H17" s="15">
        <v>1050000</v>
      </c>
      <c r="I17" s="14">
        <v>8400000</v>
      </c>
      <c r="J17" s="16">
        <v>1</v>
      </c>
      <c r="K17" s="14">
        <v>1050000</v>
      </c>
      <c r="L17" s="14">
        <v>8400000</v>
      </c>
      <c r="M17" s="14">
        <v>0</v>
      </c>
      <c r="N17" s="14">
        <v>0</v>
      </c>
      <c r="O17" s="14">
        <v>1050000</v>
      </c>
      <c r="P17" s="14">
        <v>8400000</v>
      </c>
      <c r="Q17" s="14">
        <f t="shared" si="0"/>
        <v>8400000</v>
      </c>
      <c r="R17" s="14">
        <v>0</v>
      </c>
      <c r="U17" s="111"/>
    </row>
    <row r="18" spans="1:21" ht="18" customHeight="1" x14ac:dyDescent="0.2">
      <c r="A18" s="10">
        <v>21</v>
      </c>
      <c r="B18" s="11" t="s">
        <v>27</v>
      </c>
      <c r="C18" s="12" t="s">
        <v>61</v>
      </c>
      <c r="D18" s="11" t="s">
        <v>32</v>
      </c>
      <c r="E18" s="13">
        <v>3</v>
      </c>
      <c r="F18" s="14">
        <v>3950000</v>
      </c>
      <c r="G18" s="14">
        <v>11850000</v>
      </c>
      <c r="H18" s="15">
        <v>3950000</v>
      </c>
      <c r="I18" s="14">
        <v>11850000</v>
      </c>
      <c r="J18" s="16">
        <v>1</v>
      </c>
      <c r="K18" s="14">
        <v>3950000</v>
      </c>
      <c r="L18" s="14">
        <v>11850000</v>
      </c>
      <c r="M18" s="14">
        <v>0</v>
      </c>
      <c r="N18" s="14">
        <v>0</v>
      </c>
      <c r="O18" s="14">
        <v>3950000</v>
      </c>
      <c r="P18" s="14">
        <v>11850000</v>
      </c>
      <c r="Q18" s="14">
        <f t="shared" si="0"/>
        <v>11850000</v>
      </c>
      <c r="R18" s="14">
        <v>0</v>
      </c>
      <c r="U18" s="111"/>
    </row>
    <row r="19" spans="1:21" ht="18" customHeight="1" x14ac:dyDescent="0.2">
      <c r="A19" s="10">
        <v>31</v>
      </c>
      <c r="B19" s="11" t="s">
        <v>27</v>
      </c>
      <c r="C19" s="12" t="s">
        <v>107</v>
      </c>
      <c r="D19" s="11" t="s">
        <v>34</v>
      </c>
      <c r="E19" s="13">
        <v>101</v>
      </c>
      <c r="F19" s="14">
        <v>29200</v>
      </c>
      <c r="G19" s="14">
        <v>2949200</v>
      </c>
      <c r="H19" s="15">
        <v>183636</v>
      </c>
      <c r="I19" s="14">
        <v>18547236</v>
      </c>
      <c r="J19" s="16">
        <v>1</v>
      </c>
      <c r="K19" s="14">
        <v>183636</v>
      </c>
      <c r="L19" s="14">
        <v>18547236</v>
      </c>
      <c r="M19" s="14">
        <v>0</v>
      </c>
      <c r="N19" s="14">
        <v>0</v>
      </c>
      <c r="O19" s="14">
        <v>183636</v>
      </c>
      <c r="P19" s="14">
        <v>18547236</v>
      </c>
      <c r="Q19" s="14">
        <f t="shared" si="0"/>
        <v>18547236</v>
      </c>
      <c r="R19" s="14">
        <v>0</v>
      </c>
      <c r="U19" s="111"/>
    </row>
    <row r="20" spans="1:21" ht="18" customHeight="1" x14ac:dyDescent="0.2">
      <c r="A20" s="10">
        <v>32</v>
      </c>
      <c r="B20" s="11" t="s">
        <v>27</v>
      </c>
      <c r="C20" s="12" t="s">
        <v>108</v>
      </c>
      <c r="D20" s="11" t="s">
        <v>34</v>
      </c>
      <c r="E20" s="13">
        <v>60.6</v>
      </c>
      <c r="F20" s="14">
        <v>29200</v>
      </c>
      <c r="G20" s="14">
        <v>1769520</v>
      </c>
      <c r="H20" s="15">
        <v>80000</v>
      </c>
      <c r="I20" s="14">
        <v>4848000</v>
      </c>
      <c r="J20" s="16">
        <v>1</v>
      </c>
      <c r="K20" s="14">
        <v>80000</v>
      </c>
      <c r="L20" s="14">
        <v>4848000</v>
      </c>
      <c r="M20" s="14">
        <v>0</v>
      </c>
      <c r="N20" s="14">
        <v>0</v>
      </c>
      <c r="O20" s="14">
        <v>80000</v>
      </c>
      <c r="P20" s="14">
        <v>4848000</v>
      </c>
      <c r="Q20" s="14">
        <f t="shared" si="0"/>
        <v>4848000</v>
      </c>
      <c r="R20" s="14">
        <v>0</v>
      </c>
      <c r="U20" s="111"/>
    </row>
    <row r="21" spans="1:21" ht="18" customHeight="1" x14ac:dyDescent="0.2">
      <c r="A21" s="10">
        <v>33</v>
      </c>
      <c r="B21" s="11" t="s">
        <v>27</v>
      </c>
      <c r="C21" s="12" t="s">
        <v>110</v>
      </c>
      <c r="D21" s="11" t="s">
        <v>34</v>
      </c>
      <c r="E21" s="13">
        <v>222.2</v>
      </c>
      <c r="F21" s="14">
        <v>8000</v>
      </c>
      <c r="G21" s="14">
        <v>1777600</v>
      </c>
      <c r="H21" s="15">
        <v>26000</v>
      </c>
      <c r="I21" s="14">
        <v>5777200</v>
      </c>
      <c r="J21" s="16">
        <v>1</v>
      </c>
      <c r="K21" s="14">
        <v>26000</v>
      </c>
      <c r="L21" s="14">
        <v>5777200</v>
      </c>
      <c r="M21" s="14">
        <v>0</v>
      </c>
      <c r="N21" s="14">
        <v>0</v>
      </c>
      <c r="O21" s="14">
        <v>26000</v>
      </c>
      <c r="P21" s="14">
        <v>5777200</v>
      </c>
      <c r="Q21" s="14">
        <f t="shared" si="0"/>
        <v>5777200</v>
      </c>
      <c r="R21" s="14">
        <v>0</v>
      </c>
      <c r="U21" s="111"/>
    </row>
    <row r="22" spans="1:21" ht="18" customHeight="1" x14ac:dyDescent="0.2">
      <c r="A22" s="10">
        <v>42</v>
      </c>
      <c r="B22" s="11" t="s">
        <v>27</v>
      </c>
      <c r="C22" s="12" t="s">
        <v>76</v>
      </c>
      <c r="D22" s="11" t="s">
        <v>29</v>
      </c>
      <c r="E22" s="13">
        <v>8</v>
      </c>
      <c r="F22" s="14">
        <v>120000</v>
      </c>
      <c r="G22" s="14">
        <v>960000</v>
      </c>
      <c r="H22" s="15">
        <v>120000</v>
      </c>
      <c r="I22" s="14">
        <v>960000</v>
      </c>
      <c r="J22" s="16">
        <v>1</v>
      </c>
      <c r="K22" s="14">
        <v>120000</v>
      </c>
      <c r="L22" s="14">
        <v>960000</v>
      </c>
      <c r="M22" s="14">
        <v>0</v>
      </c>
      <c r="N22" s="14">
        <v>0</v>
      </c>
      <c r="O22" s="14">
        <v>120000</v>
      </c>
      <c r="P22" s="14">
        <v>960000</v>
      </c>
      <c r="Q22" s="14">
        <f t="shared" si="0"/>
        <v>960000</v>
      </c>
      <c r="R22" s="14">
        <v>0</v>
      </c>
      <c r="U22" s="111"/>
    </row>
    <row r="23" spans="1:21" ht="18" customHeight="1" x14ac:dyDescent="0.2">
      <c r="A23" s="10">
        <v>43</v>
      </c>
      <c r="B23" s="11" t="s">
        <v>27</v>
      </c>
      <c r="C23" s="12" t="s">
        <v>121</v>
      </c>
      <c r="D23" s="11" t="s">
        <v>29</v>
      </c>
      <c r="E23" s="13">
        <v>11</v>
      </c>
      <c r="F23" s="14">
        <v>100000</v>
      </c>
      <c r="G23" s="14">
        <v>1100000</v>
      </c>
      <c r="H23" s="15">
        <v>500000</v>
      </c>
      <c r="I23" s="14">
        <v>5500000</v>
      </c>
      <c r="J23" s="16">
        <v>1</v>
      </c>
      <c r="K23" s="14">
        <v>500000</v>
      </c>
      <c r="L23" s="14">
        <v>5500000</v>
      </c>
      <c r="M23" s="14">
        <v>0</v>
      </c>
      <c r="N23" s="14">
        <v>0</v>
      </c>
      <c r="O23" s="14">
        <v>500000</v>
      </c>
      <c r="P23" s="14">
        <v>5500000</v>
      </c>
      <c r="Q23" s="14">
        <f t="shared" si="0"/>
        <v>5500000</v>
      </c>
      <c r="R23" s="14">
        <v>0</v>
      </c>
      <c r="U23" s="111"/>
    </row>
    <row r="24" spans="1:21" ht="18" customHeight="1" x14ac:dyDescent="0.2">
      <c r="A24" s="10">
        <v>49</v>
      </c>
      <c r="B24" s="11" t="s">
        <v>80</v>
      </c>
      <c r="C24" s="12" t="s">
        <v>128</v>
      </c>
      <c r="D24" s="11" t="s">
        <v>29</v>
      </c>
      <c r="E24" s="13">
        <v>8</v>
      </c>
      <c r="F24" s="14">
        <v>6182</v>
      </c>
      <c r="G24" s="14">
        <v>49456</v>
      </c>
      <c r="H24" s="15">
        <v>6455</v>
      </c>
      <c r="I24" s="14">
        <v>51640</v>
      </c>
      <c r="J24" s="16">
        <v>1</v>
      </c>
      <c r="K24" s="14">
        <v>6455</v>
      </c>
      <c r="L24" s="14">
        <v>51640</v>
      </c>
      <c r="M24" s="14">
        <v>0</v>
      </c>
      <c r="N24" s="14">
        <v>0</v>
      </c>
      <c r="O24" s="14">
        <v>6455</v>
      </c>
      <c r="P24" s="14">
        <v>51640</v>
      </c>
      <c r="Q24" s="14">
        <f t="shared" si="0"/>
        <v>51640</v>
      </c>
      <c r="R24" s="14">
        <v>810649</v>
      </c>
      <c r="S24" s="1">
        <v>0</v>
      </c>
      <c r="T24" s="1">
        <v>0</v>
      </c>
      <c r="U24" s="111"/>
    </row>
    <row r="25" spans="1:21" ht="18" customHeight="1" x14ac:dyDescent="0.2">
      <c r="A25" s="10">
        <v>50</v>
      </c>
      <c r="B25" s="11" t="s">
        <v>80</v>
      </c>
      <c r="C25" s="12" t="s">
        <v>130</v>
      </c>
      <c r="D25" s="11" t="s">
        <v>29</v>
      </c>
      <c r="E25" s="13">
        <v>6</v>
      </c>
      <c r="F25" s="14">
        <v>10909</v>
      </c>
      <c r="G25" s="14">
        <v>65454</v>
      </c>
      <c r="H25" s="15">
        <v>19100</v>
      </c>
      <c r="I25" s="14">
        <v>114600</v>
      </c>
      <c r="J25" s="16">
        <v>1</v>
      </c>
      <c r="K25" s="14">
        <v>19100</v>
      </c>
      <c r="L25" s="14">
        <v>114600</v>
      </c>
      <c r="M25" s="14">
        <v>0</v>
      </c>
      <c r="N25" s="14">
        <v>0</v>
      </c>
      <c r="O25" s="14">
        <v>19100</v>
      </c>
      <c r="P25" s="14">
        <v>114600</v>
      </c>
      <c r="Q25" s="14">
        <f t="shared" si="0"/>
        <v>114600</v>
      </c>
      <c r="R25" s="14">
        <v>347421</v>
      </c>
      <c r="S25" s="1">
        <v>0</v>
      </c>
      <c r="T25" s="1">
        <v>0</v>
      </c>
      <c r="U25" s="111"/>
    </row>
    <row r="26" spans="1:21" ht="18" customHeight="1" x14ac:dyDescent="0.2">
      <c r="A26" s="10">
        <v>51</v>
      </c>
      <c r="B26" s="11" t="s">
        <v>86</v>
      </c>
      <c r="C26" s="12" t="s">
        <v>132</v>
      </c>
      <c r="D26" s="11" t="s">
        <v>29</v>
      </c>
      <c r="E26" s="13">
        <v>8</v>
      </c>
      <c r="F26" s="14">
        <v>5909</v>
      </c>
      <c r="G26" s="14">
        <v>47272</v>
      </c>
      <c r="H26" s="15">
        <v>9200</v>
      </c>
      <c r="I26" s="14">
        <v>73600</v>
      </c>
      <c r="J26" s="16">
        <v>1</v>
      </c>
      <c r="K26" s="14">
        <v>9200</v>
      </c>
      <c r="L26" s="14">
        <v>73600</v>
      </c>
      <c r="M26" s="14">
        <v>0</v>
      </c>
      <c r="N26" s="14">
        <v>0</v>
      </c>
      <c r="O26" s="14">
        <v>9200</v>
      </c>
      <c r="P26" s="14">
        <v>73600</v>
      </c>
      <c r="Q26" s="14">
        <f t="shared" si="0"/>
        <v>73600</v>
      </c>
      <c r="R26" s="14">
        <v>106000</v>
      </c>
      <c r="S26" s="1">
        <v>0</v>
      </c>
      <c r="T26" s="1">
        <v>0</v>
      </c>
      <c r="U26" s="111"/>
    </row>
    <row r="27" spans="1:21" ht="18" customHeight="1" x14ac:dyDescent="0.2">
      <c r="A27" s="10">
        <v>52</v>
      </c>
      <c r="B27" s="11" t="s">
        <v>86</v>
      </c>
      <c r="C27" s="12" t="s">
        <v>134</v>
      </c>
      <c r="D27" s="11" t="s">
        <v>29</v>
      </c>
      <c r="E27" s="13">
        <v>1</v>
      </c>
      <c r="F27" s="14">
        <v>18000</v>
      </c>
      <c r="G27" s="14">
        <v>18000</v>
      </c>
      <c r="H27" s="15">
        <v>81500</v>
      </c>
      <c r="I27" s="14">
        <v>81500</v>
      </c>
      <c r="J27" s="16">
        <v>1</v>
      </c>
      <c r="K27" s="14">
        <v>81500</v>
      </c>
      <c r="L27" s="14">
        <v>81500</v>
      </c>
      <c r="M27" s="14">
        <v>0</v>
      </c>
      <c r="N27" s="14">
        <v>0</v>
      </c>
      <c r="O27" s="14">
        <v>81500</v>
      </c>
      <c r="P27" s="14">
        <v>81500</v>
      </c>
      <c r="Q27" s="14">
        <f t="shared" si="0"/>
        <v>81500</v>
      </c>
      <c r="R27" s="14">
        <v>106000</v>
      </c>
      <c r="S27" s="1">
        <v>0</v>
      </c>
      <c r="T27" s="1">
        <v>0</v>
      </c>
      <c r="U27" s="111"/>
    </row>
    <row r="28" spans="1:21" ht="18" customHeight="1" x14ac:dyDescent="0.2">
      <c r="A28" s="10">
        <v>53</v>
      </c>
      <c r="B28" s="11" t="s">
        <v>86</v>
      </c>
      <c r="C28" s="12" t="s">
        <v>136</v>
      </c>
      <c r="D28" s="11" t="s">
        <v>29</v>
      </c>
      <c r="E28" s="13">
        <v>4</v>
      </c>
      <c r="F28" s="14">
        <v>6000</v>
      </c>
      <c r="G28" s="14">
        <v>24000</v>
      </c>
      <c r="H28" s="15">
        <v>50000</v>
      </c>
      <c r="I28" s="14">
        <v>200000</v>
      </c>
      <c r="J28" s="16">
        <v>1</v>
      </c>
      <c r="K28" s="14">
        <v>50000</v>
      </c>
      <c r="L28" s="14">
        <v>200000</v>
      </c>
      <c r="M28" s="14">
        <v>0</v>
      </c>
      <c r="N28" s="14">
        <v>0</v>
      </c>
      <c r="O28" s="14">
        <v>50000</v>
      </c>
      <c r="P28" s="14">
        <v>200000</v>
      </c>
      <c r="Q28" s="14">
        <f t="shared" si="0"/>
        <v>200000</v>
      </c>
      <c r="R28" s="14">
        <v>318000</v>
      </c>
      <c r="S28" s="1">
        <v>0</v>
      </c>
      <c r="T28" s="1">
        <v>0</v>
      </c>
      <c r="U28" s="111"/>
    </row>
    <row r="29" spans="1:21" ht="18" customHeight="1" x14ac:dyDescent="0.2">
      <c r="A29" s="10">
        <v>54</v>
      </c>
      <c r="B29" s="11" t="s">
        <v>90</v>
      </c>
      <c r="C29" s="12" t="s">
        <v>138</v>
      </c>
      <c r="D29" s="11" t="s">
        <v>29</v>
      </c>
      <c r="E29" s="13">
        <v>9</v>
      </c>
      <c r="F29" s="14">
        <v>12000</v>
      </c>
      <c r="G29" s="14">
        <v>108000</v>
      </c>
      <c r="H29" s="15">
        <v>59900</v>
      </c>
      <c r="I29" s="14">
        <v>539100</v>
      </c>
      <c r="J29" s="16">
        <v>1</v>
      </c>
      <c r="K29" s="14">
        <v>59900</v>
      </c>
      <c r="L29" s="14">
        <v>539100</v>
      </c>
      <c r="M29" s="14">
        <v>0</v>
      </c>
      <c r="N29" s="14">
        <v>0</v>
      </c>
      <c r="O29" s="14">
        <v>59900</v>
      </c>
      <c r="P29" s="14">
        <v>539100</v>
      </c>
      <c r="Q29" s="14">
        <f t="shared" si="0"/>
        <v>539100</v>
      </c>
      <c r="R29" s="14">
        <v>-88000</v>
      </c>
      <c r="S29" s="1">
        <v>0</v>
      </c>
      <c r="T29" s="1">
        <v>0</v>
      </c>
      <c r="U29" s="111"/>
    </row>
    <row r="30" spans="1:21" ht="18" customHeight="1" x14ac:dyDescent="0.2">
      <c r="A30" s="10">
        <v>55</v>
      </c>
      <c r="B30" s="11" t="s">
        <v>92</v>
      </c>
      <c r="C30" s="12" t="s">
        <v>139</v>
      </c>
      <c r="D30" s="11" t="s">
        <v>29</v>
      </c>
      <c r="E30" s="13">
        <v>16</v>
      </c>
      <c r="F30" s="14">
        <v>6000</v>
      </c>
      <c r="G30" s="14">
        <v>96000</v>
      </c>
      <c r="H30" s="15">
        <v>38300</v>
      </c>
      <c r="I30" s="14">
        <v>612800</v>
      </c>
      <c r="J30" s="16">
        <v>1</v>
      </c>
      <c r="K30" s="14">
        <v>38300</v>
      </c>
      <c r="L30" s="14">
        <v>612800</v>
      </c>
      <c r="M30" s="14">
        <v>0</v>
      </c>
      <c r="N30" s="14">
        <v>0</v>
      </c>
      <c r="O30" s="14">
        <v>38300</v>
      </c>
      <c r="P30" s="14">
        <v>612800</v>
      </c>
      <c r="Q30" s="14">
        <f t="shared" si="0"/>
        <v>612800</v>
      </c>
      <c r="R30" s="14">
        <v>0</v>
      </c>
      <c r="S30" s="1">
        <v>0</v>
      </c>
      <c r="T30" s="1">
        <v>0</v>
      </c>
      <c r="U30" s="111"/>
    </row>
    <row r="31" spans="1:21" ht="18" customHeight="1" x14ac:dyDescent="0.2">
      <c r="A31" s="10">
        <v>58</v>
      </c>
      <c r="B31" s="11" t="s">
        <v>98</v>
      </c>
      <c r="C31" s="12" t="s">
        <v>142</v>
      </c>
      <c r="D31" s="11" t="s">
        <v>29</v>
      </c>
      <c r="E31" s="13">
        <v>2</v>
      </c>
      <c r="F31" s="14">
        <v>63727</v>
      </c>
      <c r="G31" s="14">
        <v>127454</v>
      </c>
      <c r="H31" s="15">
        <v>136400</v>
      </c>
      <c r="I31" s="14">
        <v>272800</v>
      </c>
      <c r="J31" s="16">
        <v>1</v>
      </c>
      <c r="K31" s="14">
        <v>136400</v>
      </c>
      <c r="L31" s="14">
        <v>272800</v>
      </c>
      <c r="M31" s="14">
        <v>0</v>
      </c>
      <c r="N31" s="14">
        <v>0</v>
      </c>
      <c r="O31" s="14">
        <v>136400</v>
      </c>
      <c r="P31" s="14">
        <v>272800</v>
      </c>
      <c r="Q31" s="14">
        <f t="shared" si="0"/>
        <v>272800</v>
      </c>
      <c r="R31" s="14">
        <v>900000</v>
      </c>
      <c r="S31" s="1">
        <v>0</v>
      </c>
      <c r="T31" s="1">
        <v>0</v>
      </c>
      <c r="U31" s="111"/>
    </row>
    <row r="32" spans="1:21" ht="18" customHeight="1" x14ac:dyDescent="0.2">
      <c r="A32" s="10">
        <v>59</v>
      </c>
      <c r="B32" s="11" t="s">
        <v>100</v>
      </c>
      <c r="C32" s="12" t="s">
        <v>144</v>
      </c>
      <c r="D32" s="11" t="s">
        <v>29</v>
      </c>
      <c r="E32" s="13">
        <v>56</v>
      </c>
      <c r="F32" s="14">
        <v>4364</v>
      </c>
      <c r="G32" s="14">
        <v>244384</v>
      </c>
      <c r="H32" s="15">
        <v>7364</v>
      </c>
      <c r="I32" s="14">
        <v>412384</v>
      </c>
      <c r="J32" s="16">
        <v>1</v>
      </c>
      <c r="K32" s="14">
        <v>7364</v>
      </c>
      <c r="L32" s="14">
        <v>412384</v>
      </c>
      <c r="M32" s="14">
        <v>0</v>
      </c>
      <c r="N32" s="14">
        <v>0</v>
      </c>
      <c r="O32" s="14">
        <v>7364</v>
      </c>
      <c r="P32" s="14">
        <v>412384</v>
      </c>
      <c r="Q32" s="14">
        <f t="shared" si="0"/>
        <v>412384</v>
      </c>
      <c r="R32" s="14">
        <v>12934367.917800004</v>
      </c>
      <c r="S32" s="1">
        <v>0</v>
      </c>
      <c r="T32" s="1">
        <v>0</v>
      </c>
      <c r="U32" s="111"/>
    </row>
    <row r="33" spans="1:22" ht="18" customHeight="1" x14ac:dyDescent="0.2">
      <c r="A33" s="10">
        <v>60</v>
      </c>
      <c r="B33" s="11" t="s">
        <v>102</v>
      </c>
      <c r="C33" s="12" t="s">
        <v>145</v>
      </c>
      <c r="D33" s="11" t="s">
        <v>29</v>
      </c>
      <c r="E33" s="13">
        <v>22</v>
      </c>
      <c r="F33" s="14">
        <v>6182</v>
      </c>
      <c r="G33" s="14">
        <v>136004</v>
      </c>
      <c r="H33" s="15">
        <v>12909</v>
      </c>
      <c r="I33" s="14">
        <v>283998</v>
      </c>
      <c r="J33" s="16">
        <v>1</v>
      </c>
      <c r="K33" s="14">
        <v>12909</v>
      </c>
      <c r="L33" s="14">
        <v>283998</v>
      </c>
      <c r="M33" s="14">
        <v>0</v>
      </c>
      <c r="N33" s="14">
        <v>0</v>
      </c>
      <c r="O33" s="14">
        <v>12909</v>
      </c>
      <c r="P33" s="14">
        <v>283998</v>
      </c>
      <c r="Q33" s="14">
        <f t="shared" si="0"/>
        <v>283998</v>
      </c>
      <c r="R33" s="14">
        <v>486905.44140000001</v>
      </c>
      <c r="S33" s="1">
        <v>0</v>
      </c>
      <c r="T33" s="1">
        <v>0</v>
      </c>
      <c r="U33" s="111"/>
    </row>
    <row r="34" spans="1:22" ht="18" customHeight="1" x14ac:dyDescent="0.2">
      <c r="A34" s="10">
        <v>61</v>
      </c>
      <c r="B34" s="11" t="s">
        <v>104</v>
      </c>
      <c r="C34" s="12" t="s">
        <v>147</v>
      </c>
      <c r="D34" s="11" t="s">
        <v>29</v>
      </c>
      <c r="E34" s="13">
        <v>6</v>
      </c>
      <c r="F34" s="14">
        <v>9545</v>
      </c>
      <c r="G34" s="14">
        <v>57270</v>
      </c>
      <c r="H34" s="15">
        <v>20909</v>
      </c>
      <c r="I34" s="14">
        <v>125454</v>
      </c>
      <c r="J34" s="16">
        <v>1</v>
      </c>
      <c r="K34" s="14">
        <v>20909</v>
      </c>
      <c r="L34" s="14">
        <v>125454</v>
      </c>
      <c r="M34" s="14">
        <v>0</v>
      </c>
      <c r="N34" s="14">
        <v>0</v>
      </c>
      <c r="O34" s="14">
        <v>20909</v>
      </c>
      <c r="P34" s="14">
        <v>125454</v>
      </c>
      <c r="Q34" s="14">
        <f t="shared" si="0"/>
        <v>125454</v>
      </c>
      <c r="R34" s="14">
        <v>0</v>
      </c>
      <c r="S34" s="1">
        <v>0</v>
      </c>
      <c r="T34" s="1">
        <v>0</v>
      </c>
      <c r="U34" s="111"/>
    </row>
    <row r="35" spans="1:22" ht="18" customHeight="1" x14ac:dyDescent="0.2">
      <c r="A35" s="10">
        <v>62</v>
      </c>
      <c r="B35" s="11" t="s">
        <v>106</v>
      </c>
      <c r="C35" s="12" t="s">
        <v>149</v>
      </c>
      <c r="D35" s="11" t="s">
        <v>29</v>
      </c>
      <c r="E35" s="13">
        <v>3</v>
      </c>
      <c r="F35" s="14">
        <v>17182</v>
      </c>
      <c r="G35" s="14">
        <v>51546</v>
      </c>
      <c r="H35" s="15">
        <v>36727</v>
      </c>
      <c r="I35" s="14">
        <v>110181</v>
      </c>
      <c r="J35" s="16">
        <v>1</v>
      </c>
      <c r="K35" s="14">
        <v>36727</v>
      </c>
      <c r="L35" s="14">
        <v>110181</v>
      </c>
      <c r="M35" s="14">
        <v>0</v>
      </c>
      <c r="N35" s="14">
        <v>0</v>
      </c>
      <c r="O35" s="14">
        <v>36727</v>
      </c>
      <c r="P35" s="14">
        <v>110181</v>
      </c>
      <c r="Q35" s="14">
        <f t="shared" si="0"/>
        <v>110181</v>
      </c>
      <c r="R35" s="14">
        <v>15598036</v>
      </c>
      <c r="S35" s="1">
        <v>0</v>
      </c>
      <c r="T35" s="1">
        <v>0</v>
      </c>
      <c r="U35" s="111"/>
    </row>
    <row r="36" spans="1:22" ht="18" customHeight="1" x14ac:dyDescent="0.2">
      <c r="A36" s="10">
        <v>63</v>
      </c>
      <c r="B36" s="11" t="s">
        <v>106</v>
      </c>
      <c r="C36" s="12" t="s">
        <v>151</v>
      </c>
      <c r="D36" s="11" t="s">
        <v>29</v>
      </c>
      <c r="E36" s="13">
        <v>32</v>
      </c>
      <c r="F36" s="14">
        <v>4364</v>
      </c>
      <c r="G36" s="14">
        <v>139648</v>
      </c>
      <c r="H36" s="15">
        <v>44182</v>
      </c>
      <c r="I36" s="14">
        <v>1413824</v>
      </c>
      <c r="J36" s="16">
        <v>1</v>
      </c>
      <c r="K36" s="14">
        <v>44182</v>
      </c>
      <c r="L36" s="14">
        <v>1413824</v>
      </c>
      <c r="M36" s="14">
        <v>0</v>
      </c>
      <c r="N36" s="14">
        <v>0</v>
      </c>
      <c r="O36" s="14">
        <v>44182</v>
      </c>
      <c r="P36" s="14">
        <v>1413824</v>
      </c>
      <c r="Q36" s="14">
        <f t="shared" si="0"/>
        <v>1413824</v>
      </c>
      <c r="R36" s="14">
        <v>3078480</v>
      </c>
      <c r="S36" s="1">
        <v>0</v>
      </c>
      <c r="T36" s="1">
        <v>0</v>
      </c>
      <c r="U36" s="111"/>
    </row>
    <row r="37" spans="1:22" ht="18" customHeight="1" x14ac:dyDescent="0.2">
      <c r="A37" s="10">
        <v>64</v>
      </c>
      <c r="B37" s="11" t="s">
        <v>109</v>
      </c>
      <c r="C37" s="12" t="s">
        <v>152</v>
      </c>
      <c r="D37" s="11" t="s">
        <v>29</v>
      </c>
      <c r="E37" s="13">
        <v>8</v>
      </c>
      <c r="F37" s="14">
        <v>10909</v>
      </c>
      <c r="G37" s="14">
        <v>87272</v>
      </c>
      <c r="H37" s="15">
        <v>44700</v>
      </c>
      <c r="I37" s="14">
        <v>357600</v>
      </c>
      <c r="J37" s="16">
        <v>1</v>
      </c>
      <c r="K37" s="14">
        <v>44700</v>
      </c>
      <c r="L37" s="14">
        <v>357600</v>
      </c>
      <c r="M37" s="14">
        <v>0</v>
      </c>
      <c r="N37" s="14">
        <v>0</v>
      </c>
      <c r="O37" s="14">
        <v>44700</v>
      </c>
      <c r="P37" s="14">
        <v>357600</v>
      </c>
      <c r="Q37" s="14">
        <f t="shared" si="0"/>
        <v>357600</v>
      </c>
      <c r="R37" s="14">
        <v>3999600</v>
      </c>
      <c r="S37" s="1">
        <v>0</v>
      </c>
      <c r="T37" s="1">
        <v>0</v>
      </c>
      <c r="U37" s="111"/>
    </row>
    <row r="38" spans="1:22" ht="18" customHeight="1" x14ac:dyDescent="0.2">
      <c r="A38" s="10">
        <v>65</v>
      </c>
      <c r="B38" s="11" t="s">
        <v>111</v>
      </c>
      <c r="C38" s="12" t="s">
        <v>154</v>
      </c>
      <c r="D38" s="11" t="s">
        <v>29</v>
      </c>
      <c r="E38" s="13">
        <v>2</v>
      </c>
      <c r="F38" s="14">
        <v>27636</v>
      </c>
      <c r="G38" s="14">
        <v>55272</v>
      </c>
      <c r="H38" s="15">
        <v>78000</v>
      </c>
      <c r="I38" s="14">
        <v>156000</v>
      </c>
      <c r="J38" s="16">
        <v>1</v>
      </c>
      <c r="K38" s="14">
        <v>78000</v>
      </c>
      <c r="L38" s="14">
        <v>156000</v>
      </c>
      <c r="M38" s="14">
        <v>0</v>
      </c>
      <c r="N38" s="14">
        <v>0</v>
      </c>
      <c r="O38" s="14">
        <v>78000</v>
      </c>
      <c r="P38" s="14">
        <v>156000</v>
      </c>
      <c r="Q38" s="14">
        <f t="shared" ref="Q38:Q69" si="1">E38*O38</f>
        <v>156000</v>
      </c>
      <c r="R38" s="14">
        <v>4404956.3999999985</v>
      </c>
      <c r="S38" s="1">
        <v>0</v>
      </c>
      <c r="T38" s="1">
        <v>0</v>
      </c>
      <c r="U38" s="111"/>
    </row>
    <row r="39" spans="1:22" ht="18" customHeight="1" x14ac:dyDescent="0.2">
      <c r="A39" s="10">
        <v>66</v>
      </c>
      <c r="B39" s="11" t="s">
        <v>114</v>
      </c>
      <c r="C39" s="12" t="s">
        <v>156</v>
      </c>
      <c r="D39" s="11" t="s">
        <v>29</v>
      </c>
      <c r="E39" s="13">
        <v>16</v>
      </c>
      <c r="F39" s="14">
        <v>2727</v>
      </c>
      <c r="G39" s="14">
        <v>43632</v>
      </c>
      <c r="H39" s="15">
        <v>5100</v>
      </c>
      <c r="I39" s="14">
        <v>81600</v>
      </c>
      <c r="J39" s="16">
        <v>1</v>
      </c>
      <c r="K39" s="14">
        <v>5100</v>
      </c>
      <c r="L39" s="14">
        <v>81600</v>
      </c>
      <c r="M39" s="14">
        <v>0</v>
      </c>
      <c r="N39" s="14">
        <v>0</v>
      </c>
      <c r="O39" s="14">
        <v>5100</v>
      </c>
      <c r="P39" s="14">
        <v>81600</v>
      </c>
      <c r="Q39" s="14">
        <f t="shared" si="1"/>
        <v>81600</v>
      </c>
      <c r="R39" s="14">
        <v>1951597.8566499986</v>
      </c>
      <c r="S39" s="1">
        <v>0</v>
      </c>
      <c r="T39" s="1">
        <v>0</v>
      </c>
      <c r="U39" s="111"/>
    </row>
    <row r="40" spans="1:22" ht="18" customHeight="1" x14ac:dyDescent="0.2">
      <c r="A40" s="10">
        <v>67</v>
      </c>
      <c r="B40" s="11" t="s">
        <v>116</v>
      </c>
      <c r="C40" s="12" t="s">
        <v>157</v>
      </c>
      <c r="D40" s="11" t="s">
        <v>29</v>
      </c>
      <c r="E40" s="13">
        <v>6</v>
      </c>
      <c r="F40" s="14">
        <v>5909</v>
      </c>
      <c r="G40" s="14">
        <v>35454</v>
      </c>
      <c r="H40" s="15">
        <v>11800</v>
      </c>
      <c r="I40" s="14">
        <v>70800</v>
      </c>
      <c r="J40" s="16">
        <v>1</v>
      </c>
      <c r="K40" s="14">
        <v>11800</v>
      </c>
      <c r="L40" s="14">
        <v>70800</v>
      </c>
      <c r="M40" s="14">
        <v>0</v>
      </c>
      <c r="N40" s="14">
        <v>0</v>
      </c>
      <c r="O40" s="14">
        <v>11800</v>
      </c>
      <c r="P40" s="14">
        <v>70800</v>
      </c>
      <c r="Q40" s="14">
        <f t="shared" si="1"/>
        <v>70800</v>
      </c>
      <c r="R40" s="14">
        <v>7316426.7224999964</v>
      </c>
      <c r="S40" s="1">
        <v>0</v>
      </c>
      <c r="T40" s="1">
        <v>0</v>
      </c>
      <c r="U40" s="111"/>
    </row>
    <row r="41" spans="1:22" ht="18" customHeight="1" x14ac:dyDescent="0.2">
      <c r="A41" s="10">
        <v>68</v>
      </c>
      <c r="B41" s="11" t="s">
        <v>118</v>
      </c>
      <c r="C41" s="12" t="s">
        <v>158</v>
      </c>
      <c r="D41" s="11" t="s">
        <v>29</v>
      </c>
      <c r="E41" s="13">
        <v>5</v>
      </c>
      <c r="F41" s="14">
        <v>5909</v>
      </c>
      <c r="G41" s="14">
        <v>29545</v>
      </c>
      <c r="H41" s="15">
        <v>21200</v>
      </c>
      <c r="I41" s="14">
        <v>106000</v>
      </c>
      <c r="J41" s="16">
        <v>1</v>
      </c>
      <c r="K41" s="14">
        <v>21200</v>
      </c>
      <c r="L41" s="14">
        <v>106000</v>
      </c>
      <c r="M41" s="14">
        <v>0</v>
      </c>
      <c r="N41" s="14">
        <v>0</v>
      </c>
      <c r="O41" s="14">
        <v>21200</v>
      </c>
      <c r="P41" s="14">
        <v>106000</v>
      </c>
      <c r="Q41" s="14">
        <f t="shared" si="1"/>
        <v>106000</v>
      </c>
      <c r="R41" s="14">
        <v>0</v>
      </c>
      <c r="S41" s="1">
        <v>0</v>
      </c>
      <c r="T41" s="1">
        <v>0</v>
      </c>
      <c r="U41" s="111"/>
    </row>
    <row r="42" spans="1:22" ht="18" customHeight="1" x14ac:dyDescent="0.2">
      <c r="A42" s="10">
        <v>69</v>
      </c>
      <c r="B42" s="11" t="s">
        <v>120</v>
      </c>
      <c r="C42" s="12" t="s">
        <v>160</v>
      </c>
      <c r="D42" s="11" t="s">
        <v>29</v>
      </c>
      <c r="E42" s="13">
        <v>10</v>
      </c>
      <c r="F42" s="14">
        <v>10909</v>
      </c>
      <c r="G42" s="14">
        <v>109090</v>
      </c>
      <c r="H42" s="15">
        <v>44700</v>
      </c>
      <c r="I42" s="14">
        <v>447000</v>
      </c>
      <c r="J42" s="16">
        <v>1</v>
      </c>
      <c r="K42" s="14">
        <v>44700</v>
      </c>
      <c r="L42" s="14">
        <v>447000</v>
      </c>
      <c r="M42" s="14">
        <v>0</v>
      </c>
      <c r="N42" s="14">
        <v>0</v>
      </c>
      <c r="O42" s="14">
        <v>44700</v>
      </c>
      <c r="P42" s="14">
        <v>447000</v>
      </c>
      <c r="Q42" s="14">
        <f t="shared" si="1"/>
        <v>447000</v>
      </c>
      <c r="R42" s="14">
        <v>4400000</v>
      </c>
      <c r="S42" s="1">
        <v>0</v>
      </c>
      <c r="T42" s="1">
        <v>0</v>
      </c>
      <c r="U42" s="111"/>
    </row>
    <row r="43" spans="1:22" ht="18" customHeight="1" x14ac:dyDescent="0.2">
      <c r="A43" s="10">
        <v>73</v>
      </c>
      <c r="B43" s="11" t="s">
        <v>127</v>
      </c>
      <c r="C43" s="12" t="s">
        <v>55</v>
      </c>
      <c r="D43" s="11" t="s">
        <v>29</v>
      </c>
      <c r="E43" s="13">
        <v>110</v>
      </c>
      <c r="F43" s="14">
        <v>5000</v>
      </c>
      <c r="G43" s="14">
        <v>550000</v>
      </c>
      <c r="H43" s="15">
        <v>5000</v>
      </c>
      <c r="I43" s="14">
        <v>550000</v>
      </c>
      <c r="J43" s="16">
        <v>1</v>
      </c>
      <c r="K43" s="14">
        <v>5000</v>
      </c>
      <c r="L43" s="14">
        <v>550000</v>
      </c>
      <c r="M43" s="14">
        <v>0</v>
      </c>
      <c r="N43" s="14">
        <v>0</v>
      </c>
      <c r="O43" s="14">
        <v>5000</v>
      </c>
      <c r="P43" s="14">
        <v>550000</v>
      </c>
      <c r="Q43" s="14">
        <f t="shared" si="1"/>
        <v>550000</v>
      </c>
      <c r="R43" s="14">
        <v>2184</v>
      </c>
      <c r="S43" s="1">
        <v>0</v>
      </c>
      <c r="T43" s="1">
        <v>0</v>
      </c>
      <c r="U43" s="111"/>
    </row>
    <row r="44" spans="1:22" s="62" customFormat="1" ht="18" customHeight="1" x14ac:dyDescent="0.2">
      <c r="A44" s="81">
        <v>74</v>
      </c>
      <c r="B44" s="82" t="s">
        <v>129</v>
      </c>
      <c r="C44" s="83" t="s">
        <v>162</v>
      </c>
      <c r="D44" s="82" t="s">
        <v>32</v>
      </c>
      <c r="E44" s="84">
        <v>1</v>
      </c>
      <c r="F44" s="85">
        <v>372727</v>
      </c>
      <c r="G44" s="85">
        <v>372727</v>
      </c>
      <c r="H44" s="85">
        <v>1100000</v>
      </c>
      <c r="I44" s="85">
        <v>1100000</v>
      </c>
      <c r="J44" s="86">
        <v>1</v>
      </c>
      <c r="K44" s="85">
        <v>1100000</v>
      </c>
      <c r="L44" s="85">
        <v>1100000</v>
      </c>
      <c r="M44" s="85">
        <v>0</v>
      </c>
      <c r="N44" s="85">
        <v>0</v>
      </c>
      <c r="O44" s="85">
        <v>1100000</v>
      </c>
      <c r="P44" s="85">
        <v>1100000</v>
      </c>
      <c r="Q44" s="85">
        <f t="shared" si="1"/>
        <v>1100000</v>
      </c>
      <c r="R44" s="85">
        <v>49146</v>
      </c>
      <c r="S44" s="62">
        <v>0</v>
      </c>
      <c r="T44" s="62">
        <v>0</v>
      </c>
      <c r="U44" s="111"/>
      <c r="V44" s="62" t="s">
        <v>535</v>
      </c>
    </row>
    <row r="45" spans="1:22" ht="33.75" customHeight="1" x14ac:dyDescent="0.2">
      <c r="A45" s="81">
        <v>75</v>
      </c>
      <c r="B45" s="82" t="s">
        <v>131</v>
      </c>
      <c r="C45" s="83" t="s">
        <v>164</v>
      </c>
      <c r="D45" s="82" t="s">
        <v>32</v>
      </c>
      <c r="E45" s="84">
        <v>6</v>
      </c>
      <c r="F45" s="85">
        <v>427273</v>
      </c>
      <c r="G45" s="85">
        <v>2563638</v>
      </c>
      <c r="H45" s="85">
        <v>2430000</v>
      </c>
      <c r="I45" s="85">
        <v>14580000</v>
      </c>
      <c r="J45" s="86">
        <v>1</v>
      </c>
      <c r="K45" s="85">
        <v>2430000</v>
      </c>
      <c r="L45" s="85">
        <v>14580000</v>
      </c>
      <c r="M45" s="85">
        <v>0</v>
      </c>
      <c r="N45" s="85">
        <v>0</v>
      </c>
      <c r="O45" s="85">
        <v>2430000</v>
      </c>
      <c r="P45" s="85">
        <v>14580000</v>
      </c>
      <c r="Q45" s="85">
        <f t="shared" si="1"/>
        <v>14580000</v>
      </c>
      <c r="R45" s="14">
        <v>26328</v>
      </c>
      <c r="S45" s="1">
        <v>0</v>
      </c>
      <c r="T45" s="1">
        <v>0</v>
      </c>
      <c r="U45" s="111"/>
    </row>
    <row r="46" spans="1:22" ht="33.75" customHeight="1" x14ac:dyDescent="0.2">
      <c r="A46" s="10">
        <v>76</v>
      </c>
      <c r="B46" s="11" t="s">
        <v>133</v>
      </c>
      <c r="C46" s="83" t="s">
        <v>165</v>
      </c>
      <c r="D46" s="82" t="s">
        <v>32</v>
      </c>
      <c r="E46" s="84">
        <v>7</v>
      </c>
      <c r="F46" s="85">
        <v>1845455</v>
      </c>
      <c r="G46" s="85">
        <v>12918185</v>
      </c>
      <c r="H46" s="85">
        <v>1860000</v>
      </c>
      <c r="I46" s="85">
        <v>13020000</v>
      </c>
      <c r="J46" s="86">
        <v>1</v>
      </c>
      <c r="K46" s="85">
        <v>1860000</v>
      </c>
      <c r="L46" s="85">
        <v>13020000</v>
      </c>
      <c r="M46" s="85">
        <v>0</v>
      </c>
      <c r="N46" s="85">
        <v>0</v>
      </c>
      <c r="O46" s="85">
        <v>1860000</v>
      </c>
      <c r="P46" s="85">
        <v>13020000</v>
      </c>
      <c r="Q46" s="85">
        <f t="shared" si="1"/>
        <v>13020000</v>
      </c>
      <c r="R46" s="14">
        <v>63500</v>
      </c>
      <c r="S46" s="1">
        <v>0</v>
      </c>
      <c r="T46" s="1">
        <v>0</v>
      </c>
      <c r="U46" s="111"/>
    </row>
    <row r="47" spans="1:22" ht="18" customHeight="1" x14ac:dyDescent="0.2">
      <c r="A47" s="10">
        <v>77</v>
      </c>
      <c r="B47" s="11" t="s">
        <v>135</v>
      </c>
      <c r="C47" s="12" t="s">
        <v>166</v>
      </c>
      <c r="D47" s="11" t="s">
        <v>29</v>
      </c>
      <c r="E47" s="13">
        <v>36</v>
      </c>
      <c r="F47" s="14">
        <v>10909</v>
      </c>
      <c r="G47" s="14">
        <v>392724</v>
      </c>
      <c r="H47" s="15">
        <v>59800</v>
      </c>
      <c r="I47" s="14">
        <v>2152800</v>
      </c>
      <c r="J47" s="16">
        <v>1</v>
      </c>
      <c r="K47" s="14">
        <v>59800</v>
      </c>
      <c r="L47" s="14">
        <v>2152800</v>
      </c>
      <c r="M47" s="14">
        <v>0</v>
      </c>
      <c r="N47" s="14">
        <v>0</v>
      </c>
      <c r="O47" s="14">
        <v>59800</v>
      </c>
      <c r="P47" s="14">
        <v>2152800</v>
      </c>
      <c r="Q47" s="14">
        <f t="shared" si="1"/>
        <v>2152800</v>
      </c>
      <c r="R47" s="14">
        <v>176000</v>
      </c>
      <c r="S47" s="1">
        <v>0</v>
      </c>
      <c r="T47" s="1">
        <v>0</v>
      </c>
      <c r="U47" s="111"/>
    </row>
    <row r="48" spans="1:22" ht="18" customHeight="1" x14ac:dyDescent="0.2">
      <c r="A48" s="10">
        <v>78</v>
      </c>
      <c r="B48" s="11" t="s">
        <v>137</v>
      </c>
      <c r="C48" s="12" t="s">
        <v>167</v>
      </c>
      <c r="D48" s="11" t="s">
        <v>29</v>
      </c>
      <c r="E48" s="13">
        <v>6</v>
      </c>
      <c r="F48" s="14">
        <v>27636</v>
      </c>
      <c r="G48" s="14">
        <v>165816</v>
      </c>
      <c r="H48" s="15">
        <v>83200</v>
      </c>
      <c r="I48" s="14">
        <v>499200</v>
      </c>
      <c r="J48" s="16">
        <v>1</v>
      </c>
      <c r="K48" s="14">
        <v>83200</v>
      </c>
      <c r="L48" s="14">
        <v>499200</v>
      </c>
      <c r="M48" s="14">
        <v>0</v>
      </c>
      <c r="N48" s="14">
        <v>0</v>
      </c>
      <c r="O48" s="14">
        <v>83200</v>
      </c>
      <c r="P48" s="14">
        <v>499200</v>
      </c>
      <c r="Q48" s="14">
        <f t="shared" si="1"/>
        <v>499200</v>
      </c>
      <c r="R48" s="14">
        <v>431100</v>
      </c>
      <c r="S48" s="1">
        <v>0</v>
      </c>
      <c r="T48" s="1">
        <v>0</v>
      </c>
      <c r="U48" s="111"/>
    </row>
    <row r="49" spans="1:22" ht="18" customHeight="1" x14ac:dyDescent="0.2">
      <c r="A49" s="10">
        <v>79</v>
      </c>
      <c r="B49" s="11" t="s">
        <v>135</v>
      </c>
      <c r="C49" s="12" t="s">
        <v>168</v>
      </c>
      <c r="D49" s="11" t="s">
        <v>29</v>
      </c>
      <c r="E49" s="13">
        <v>32</v>
      </c>
      <c r="F49" s="14">
        <v>2727</v>
      </c>
      <c r="G49" s="14">
        <v>87264</v>
      </c>
      <c r="H49" s="15">
        <v>3900</v>
      </c>
      <c r="I49" s="14">
        <v>124800</v>
      </c>
      <c r="J49" s="16">
        <v>1</v>
      </c>
      <c r="K49" s="14">
        <v>3900</v>
      </c>
      <c r="L49" s="14">
        <v>124800</v>
      </c>
      <c r="M49" s="14">
        <v>0</v>
      </c>
      <c r="N49" s="14">
        <v>0</v>
      </c>
      <c r="O49" s="14">
        <v>3900</v>
      </c>
      <c r="P49" s="14">
        <v>124800</v>
      </c>
      <c r="Q49" s="14">
        <f t="shared" si="1"/>
        <v>124800</v>
      </c>
      <c r="R49" s="14">
        <v>516800</v>
      </c>
      <c r="S49" s="1">
        <v>0</v>
      </c>
      <c r="T49" s="1">
        <v>0</v>
      </c>
      <c r="U49" s="111"/>
    </row>
    <row r="50" spans="1:22" ht="18" customHeight="1" x14ac:dyDescent="0.2">
      <c r="A50" s="10">
        <v>80</v>
      </c>
      <c r="B50" s="11" t="s">
        <v>140</v>
      </c>
      <c r="C50" s="12" t="s">
        <v>169</v>
      </c>
      <c r="D50" s="11" t="s">
        <v>29</v>
      </c>
      <c r="E50" s="13">
        <v>22</v>
      </c>
      <c r="F50" s="14">
        <v>5909</v>
      </c>
      <c r="G50" s="14">
        <v>129998</v>
      </c>
      <c r="H50" s="15">
        <v>9700</v>
      </c>
      <c r="I50" s="14">
        <v>213400</v>
      </c>
      <c r="J50" s="16">
        <v>1</v>
      </c>
      <c r="K50" s="14">
        <v>9700</v>
      </c>
      <c r="L50" s="14">
        <v>213400</v>
      </c>
      <c r="M50" s="14">
        <v>0</v>
      </c>
      <c r="N50" s="14">
        <v>0</v>
      </c>
      <c r="O50" s="14">
        <v>9700</v>
      </c>
      <c r="P50" s="14">
        <v>213400</v>
      </c>
      <c r="Q50" s="14">
        <f t="shared" si="1"/>
        <v>213400</v>
      </c>
      <c r="R50" s="14">
        <v>298709.4915</v>
      </c>
      <c r="S50" s="1">
        <v>0</v>
      </c>
      <c r="T50" s="1">
        <v>0</v>
      </c>
      <c r="U50" s="111"/>
    </row>
    <row r="51" spans="1:22" ht="18" customHeight="1" x14ac:dyDescent="0.2">
      <c r="A51" s="10">
        <v>81</v>
      </c>
      <c r="B51" s="11" t="s">
        <v>141</v>
      </c>
      <c r="C51" s="12" t="s">
        <v>170</v>
      </c>
      <c r="D51" s="11" t="s">
        <v>29</v>
      </c>
      <c r="E51" s="13">
        <v>31</v>
      </c>
      <c r="F51" s="14">
        <v>5909</v>
      </c>
      <c r="G51" s="14">
        <v>183179</v>
      </c>
      <c r="H51" s="15">
        <v>17500</v>
      </c>
      <c r="I51" s="14">
        <v>542500</v>
      </c>
      <c r="J51" s="16">
        <v>1</v>
      </c>
      <c r="K51" s="14">
        <v>17500</v>
      </c>
      <c r="L51" s="14">
        <v>542500</v>
      </c>
      <c r="M51" s="14">
        <v>0</v>
      </c>
      <c r="N51" s="14">
        <v>0</v>
      </c>
      <c r="O51" s="14">
        <v>17500</v>
      </c>
      <c r="P51" s="14">
        <v>542500</v>
      </c>
      <c r="Q51" s="14">
        <f t="shared" si="1"/>
        <v>542500</v>
      </c>
      <c r="R51" s="14">
        <v>145346</v>
      </c>
      <c r="S51" s="1">
        <v>0</v>
      </c>
      <c r="T51" s="1">
        <v>0</v>
      </c>
      <c r="U51" s="111"/>
    </row>
    <row r="52" spans="1:22" ht="18" customHeight="1" x14ac:dyDescent="0.2">
      <c r="A52" s="10">
        <v>82</v>
      </c>
      <c r="B52" s="11" t="s">
        <v>143</v>
      </c>
      <c r="C52" s="12" t="s">
        <v>171</v>
      </c>
      <c r="D52" s="11" t="s">
        <v>29</v>
      </c>
      <c r="E52" s="13">
        <v>28</v>
      </c>
      <c r="F52" s="14">
        <v>10909</v>
      </c>
      <c r="G52" s="14">
        <v>305452</v>
      </c>
      <c r="H52" s="15">
        <v>31800</v>
      </c>
      <c r="I52" s="14">
        <v>890400</v>
      </c>
      <c r="J52" s="16">
        <v>1</v>
      </c>
      <c r="K52" s="14">
        <v>31800</v>
      </c>
      <c r="L52" s="14">
        <v>890400</v>
      </c>
      <c r="M52" s="14">
        <v>0</v>
      </c>
      <c r="N52" s="14">
        <v>0</v>
      </c>
      <c r="O52" s="14">
        <v>31800</v>
      </c>
      <c r="P52" s="14">
        <v>890400</v>
      </c>
      <c r="Q52" s="14">
        <f t="shared" si="1"/>
        <v>890400</v>
      </c>
      <c r="R52" s="14">
        <v>168000</v>
      </c>
      <c r="S52" s="1">
        <v>0</v>
      </c>
      <c r="T52" s="1">
        <v>0</v>
      </c>
      <c r="U52" s="111"/>
    </row>
    <row r="53" spans="1:22" ht="18" customHeight="1" x14ac:dyDescent="0.2">
      <c r="A53" s="10">
        <v>84</v>
      </c>
      <c r="B53" s="11" t="s">
        <v>146</v>
      </c>
      <c r="C53" s="12" t="s">
        <v>172</v>
      </c>
      <c r="D53" s="11" t="s">
        <v>34</v>
      </c>
      <c r="E53" s="13">
        <v>222.2</v>
      </c>
      <c r="F53" s="14">
        <v>8000</v>
      </c>
      <c r="G53" s="14">
        <v>1777600</v>
      </c>
      <c r="H53" s="15">
        <v>12000</v>
      </c>
      <c r="I53" s="14">
        <v>2666400</v>
      </c>
      <c r="J53" s="16">
        <v>1</v>
      </c>
      <c r="K53" s="14">
        <v>12000</v>
      </c>
      <c r="L53" s="14">
        <v>2666400</v>
      </c>
      <c r="M53" s="14">
        <v>0</v>
      </c>
      <c r="N53" s="14">
        <v>0</v>
      </c>
      <c r="O53" s="14">
        <v>12000</v>
      </c>
      <c r="P53" s="14">
        <v>2666400</v>
      </c>
      <c r="Q53" s="14">
        <f t="shared" si="1"/>
        <v>2666400</v>
      </c>
      <c r="R53" s="14">
        <v>68184</v>
      </c>
      <c r="S53" s="1">
        <v>0</v>
      </c>
      <c r="T53" s="1">
        <v>0</v>
      </c>
      <c r="U53" s="111"/>
    </row>
    <row r="54" spans="1:22" ht="18" customHeight="1" x14ac:dyDescent="0.2">
      <c r="A54" s="10">
        <v>85</v>
      </c>
      <c r="B54" s="11" t="s">
        <v>148</v>
      </c>
      <c r="C54" s="83" t="s">
        <v>174</v>
      </c>
      <c r="D54" s="82" t="s">
        <v>47</v>
      </c>
      <c r="E54" s="84">
        <v>74.400000000000006</v>
      </c>
      <c r="F54" s="85">
        <v>20000</v>
      </c>
      <c r="G54" s="85">
        <v>1488000</v>
      </c>
      <c r="H54" s="85">
        <v>33800</v>
      </c>
      <c r="I54" s="85">
        <v>2514720</v>
      </c>
      <c r="J54" s="86">
        <v>1</v>
      </c>
      <c r="K54" s="85">
        <v>33800</v>
      </c>
      <c r="L54" s="85">
        <v>2514720</v>
      </c>
      <c r="M54" s="85">
        <v>0</v>
      </c>
      <c r="N54" s="85">
        <v>0</v>
      </c>
      <c r="O54" s="85">
        <v>33800</v>
      </c>
      <c r="P54" s="85">
        <v>2514720</v>
      </c>
      <c r="Q54" s="85">
        <f t="shared" si="1"/>
        <v>2514720</v>
      </c>
      <c r="R54" s="14">
        <v>58635</v>
      </c>
      <c r="S54" s="1">
        <v>0</v>
      </c>
      <c r="T54" s="1">
        <v>0</v>
      </c>
      <c r="U54" s="111"/>
    </row>
    <row r="55" spans="1:22" ht="18" customHeight="1" x14ac:dyDescent="0.2">
      <c r="A55" s="81">
        <v>86</v>
      </c>
      <c r="B55" s="82" t="s">
        <v>150</v>
      </c>
      <c r="C55" s="83" t="s">
        <v>175</v>
      </c>
      <c r="D55" s="82" t="s">
        <v>34</v>
      </c>
      <c r="E55" s="84">
        <v>1313</v>
      </c>
      <c r="F55" s="85">
        <v>8400</v>
      </c>
      <c r="G55" s="85">
        <v>11029200</v>
      </c>
      <c r="H55" s="85">
        <v>8400</v>
      </c>
      <c r="I55" s="85">
        <v>11029200</v>
      </c>
      <c r="J55" s="86">
        <v>1</v>
      </c>
      <c r="K55" s="85">
        <v>8400</v>
      </c>
      <c r="L55" s="85">
        <v>11029200</v>
      </c>
      <c r="M55" s="85">
        <v>0</v>
      </c>
      <c r="N55" s="85">
        <v>0</v>
      </c>
      <c r="O55" s="85">
        <v>8400</v>
      </c>
      <c r="P55" s="14">
        <v>11029200</v>
      </c>
      <c r="Q55" s="14">
        <f t="shared" si="1"/>
        <v>11029200</v>
      </c>
      <c r="R55" s="14">
        <v>1274176</v>
      </c>
      <c r="S55" s="1">
        <v>0</v>
      </c>
      <c r="T55" s="1">
        <v>0</v>
      </c>
      <c r="U55" s="111"/>
      <c r="V55" s="104" t="s">
        <v>535</v>
      </c>
    </row>
    <row r="56" spans="1:22" ht="18" customHeight="1" x14ac:dyDescent="0.2">
      <c r="A56" s="81">
        <v>87</v>
      </c>
      <c r="B56" s="82" t="s">
        <v>129</v>
      </c>
      <c r="C56" s="83" t="s">
        <v>176</v>
      </c>
      <c r="D56" s="82" t="s">
        <v>34</v>
      </c>
      <c r="E56" s="84">
        <v>646.4</v>
      </c>
      <c r="F56" s="85">
        <v>8400</v>
      </c>
      <c r="G56" s="85">
        <v>5429760</v>
      </c>
      <c r="H56" s="85">
        <v>10180</v>
      </c>
      <c r="I56" s="85">
        <v>6580352</v>
      </c>
      <c r="J56" s="86">
        <v>1</v>
      </c>
      <c r="K56" s="85">
        <v>10180</v>
      </c>
      <c r="L56" s="85">
        <v>6580352</v>
      </c>
      <c r="M56" s="85">
        <v>0</v>
      </c>
      <c r="N56" s="85">
        <v>0</v>
      </c>
      <c r="O56" s="85">
        <v>10180</v>
      </c>
      <c r="P56" s="14">
        <v>6580352</v>
      </c>
      <c r="Q56" s="14">
        <f t="shared" si="1"/>
        <v>6580352</v>
      </c>
      <c r="R56" s="14">
        <v>270328</v>
      </c>
      <c r="S56" s="1">
        <v>0</v>
      </c>
      <c r="T56" s="1">
        <v>0</v>
      </c>
      <c r="U56" s="111"/>
      <c r="V56" s="104"/>
    </row>
    <row r="57" spans="1:22" ht="18" customHeight="1" x14ac:dyDescent="0.2">
      <c r="A57" s="81">
        <v>88</v>
      </c>
      <c r="B57" s="82" t="s">
        <v>153</v>
      </c>
      <c r="C57" s="83" t="s">
        <v>178</v>
      </c>
      <c r="D57" s="82" t="s">
        <v>34</v>
      </c>
      <c r="E57" s="84">
        <v>242.4</v>
      </c>
      <c r="F57" s="85">
        <v>19500</v>
      </c>
      <c r="G57" s="85">
        <v>4726800</v>
      </c>
      <c r="H57" s="85">
        <v>19500</v>
      </c>
      <c r="I57" s="85">
        <v>4726800</v>
      </c>
      <c r="J57" s="86">
        <v>1</v>
      </c>
      <c r="K57" s="85">
        <v>19500</v>
      </c>
      <c r="L57" s="85">
        <v>4726800</v>
      </c>
      <c r="M57" s="85">
        <v>0</v>
      </c>
      <c r="N57" s="85">
        <v>0</v>
      </c>
      <c r="O57" s="85">
        <v>19500</v>
      </c>
      <c r="P57" s="14">
        <v>4726800</v>
      </c>
      <c r="Q57" s="14">
        <f t="shared" si="1"/>
        <v>4726800</v>
      </c>
      <c r="R57" s="14">
        <v>100728</v>
      </c>
      <c r="S57" s="1">
        <v>0</v>
      </c>
      <c r="T57" s="1">
        <v>0</v>
      </c>
      <c r="U57" s="111"/>
      <c r="V57" s="104"/>
    </row>
    <row r="58" spans="1:22" ht="18" customHeight="1" x14ac:dyDescent="0.2">
      <c r="A58" s="81">
        <v>89</v>
      </c>
      <c r="B58" s="82" t="s">
        <v>155</v>
      </c>
      <c r="C58" s="83" t="s">
        <v>179</v>
      </c>
      <c r="D58" s="82" t="s">
        <v>34</v>
      </c>
      <c r="E58" s="84">
        <v>30.3</v>
      </c>
      <c r="F58" s="85">
        <v>19500</v>
      </c>
      <c r="G58" s="85">
        <v>590850</v>
      </c>
      <c r="H58" s="85">
        <v>26727</v>
      </c>
      <c r="I58" s="85">
        <v>809828.1</v>
      </c>
      <c r="J58" s="86">
        <v>1</v>
      </c>
      <c r="K58" s="85">
        <v>26727</v>
      </c>
      <c r="L58" s="85">
        <v>809828.1</v>
      </c>
      <c r="M58" s="85">
        <v>0</v>
      </c>
      <c r="N58" s="85">
        <v>0</v>
      </c>
      <c r="O58" s="85">
        <v>26727</v>
      </c>
      <c r="P58" s="14">
        <v>809828.1</v>
      </c>
      <c r="Q58" s="14">
        <f t="shared" si="1"/>
        <v>809828.1</v>
      </c>
      <c r="R58" s="14">
        <v>37968</v>
      </c>
      <c r="S58" s="1">
        <v>0</v>
      </c>
      <c r="T58" s="1">
        <v>0</v>
      </c>
      <c r="U58" s="111"/>
      <c r="V58" s="104"/>
    </row>
    <row r="59" spans="1:22" ht="18" customHeight="1" x14ac:dyDescent="0.2">
      <c r="A59" s="10">
        <v>90</v>
      </c>
      <c r="B59" s="11" t="s">
        <v>131</v>
      </c>
      <c r="C59" s="12" t="s">
        <v>180</v>
      </c>
      <c r="D59" s="11" t="s">
        <v>34</v>
      </c>
      <c r="E59" s="13">
        <v>222.2</v>
      </c>
      <c r="F59" s="14">
        <v>8400</v>
      </c>
      <c r="G59" s="14">
        <v>1866480</v>
      </c>
      <c r="H59" s="15">
        <v>10180</v>
      </c>
      <c r="I59" s="14">
        <v>2261996</v>
      </c>
      <c r="J59" s="16">
        <v>1</v>
      </c>
      <c r="K59" s="14">
        <v>10180</v>
      </c>
      <c r="L59" s="14">
        <v>2261996</v>
      </c>
      <c r="M59" s="14">
        <v>0</v>
      </c>
      <c r="N59" s="14">
        <v>0</v>
      </c>
      <c r="O59" s="14">
        <v>10180</v>
      </c>
      <c r="P59" s="14">
        <v>2261996</v>
      </c>
      <c r="Q59" s="14">
        <f t="shared" si="1"/>
        <v>2261996</v>
      </c>
      <c r="R59" s="14">
        <v>35346</v>
      </c>
      <c r="S59" s="1">
        <v>0</v>
      </c>
      <c r="T59" s="1">
        <v>0</v>
      </c>
      <c r="U59" s="111"/>
    </row>
    <row r="60" spans="1:22" ht="18" customHeight="1" x14ac:dyDescent="0.2">
      <c r="A60" s="10">
        <v>91</v>
      </c>
      <c r="B60" s="11" t="s">
        <v>131</v>
      </c>
      <c r="C60" s="12" t="s">
        <v>181</v>
      </c>
      <c r="D60" s="11" t="s">
        <v>34</v>
      </c>
      <c r="E60" s="13">
        <v>121.2</v>
      </c>
      <c r="F60" s="14">
        <v>19500</v>
      </c>
      <c r="G60" s="14">
        <v>2363400</v>
      </c>
      <c r="H60" s="15">
        <v>19500</v>
      </c>
      <c r="I60" s="14">
        <v>2363400</v>
      </c>
      <c r="J60" s="16">
        <v>1</v>
      </c>
      <c r="K60" s="14">
        <v>19500</v>
      </c>
      <c r="L60" s="14">
        <v>2363400</v>
      </c>
      <c r="M60" s="14">
        <v>0</v>
      </c>
      <c r="N60" s="14">
        <v>0</v>
      </c>
      <c r="O60" s="14">
        <v>19500</v>
      </c>
      <c r="P60" s="14">
        <v>2363400</v>
      </c>
      <c r="Q60" s="14">
        <f t="shared" si="1"/>
        <v>2363400</v>
      </c>
      <c r="R60" s="14">
        <v>76455</v>
      </c>
      <c r="S60" s="1">
        <v>0</v>
      </c>
      <c r="T60" s="1">
        <v>0</v>
      </c>
      <c r="U60" s="111"/>
    </row>
    <row r="61" spans="1:22" ht="18" customHeight="1" x14ac:dyDescent="0.2">
      <c r="A61" s="10">
        <v>92</v>
      </c>
      <c r="B61" s="11" t="s">
        <v>159</v>
      </c>
      <c r="C61" s="12" t="s">
        <v>182</v>
      </c>
      <c r="D61" s="11" t="s">
        <v>34</v>
      </c>
      <c r="E61" s="13">
        <v>65.650000000000006</v>
      </c>
      <c r="F61" s="14">
        <v>19500</v>
      </c>
      <c r="G61" s="14">
        <v>1280175</v>
      </c>
      <c r="H61" s="15">
        <v>26727</v>
      </c>
      <c r="I61" s="14">
        <v>1754627.55</v>
      </c>
      <c r="J61" s="16">
        <v>1</v>
      </c>
      <c r="K61" s="14">
        <v>26727</v>
      </c>
      <c r="L61" s="14">
        <v>1754627.55</v>
      </c>
      <c r="M61" s="14">
        <v>0</v>
      </c>
      <c r="N61" s="14">
        <v>0</v>
      </c>
      <c r="O61" s="14">
        <v>26727</v>
      </c>
      <c r="P61" s="14">
        <v>1754627.55</v>
      </c>
      <c r="Q61" s="14">
        <f t="shared" si="1"/>
        <v>1754627.55</v>
      </c>
      <c r="R61" s="14">
        <v>337910</v>
      </c>
      <c r="S61" s="1">
        <v>0</v>
      </c>
      <c r="T61" s="1">
        <v>0</v>
      </c>
      <c r="U61" s="111"/>
    </row>
    <row r="62" spans="1:22" ht="18" customHeight="1" x14ac:dyDescent="0.2">
      <c r="A62" s="10">
        <v>93</v>
      </c>
      <c r="B62" s="11" t="s">
        <v>161</v>
      </c>
      <c r="C62" s="12" t="s">
        <v>184</v>
      </c>
      <c r="D62" s="11" t="s">
        <v>47</v>
      </c>
      <c r="E62" s="13">
        <v>9</v>
      </c>
      <c r="F62" s="14">
        <v>20000</v>
      </c>
      <c r="G62" s="14">
        <v>180000</v>
      </c>
      <c r="H62" s="15">
        <v>21545</v>
      </c>
      <c r="I62" s="14">
        <v>193905</v>
      </c>
      <c r="J62" s="16">
        <v>1</v>
      </c>
      <c r="K62" s="14">
        <v>21545</v>
      </c>
      <c r="L62" s="14">
        <v>193905</v>
      </c>
      <c r="M62" s="14">
        <v>0</v>
      </c>
      <c r="N62" s="14">
        <v>0</v>
      </c>
      <c r="O62" s="14">
        <v>21545</v>
      </c>
      <c r="P62" s="14">
        <v>193905</v>
      </c>
      <c r="Q62" s="14">
        <f t="shared" si="1"/>
        <v>193905</v>
      </c>
      <c r="R62" s="14">
        <v>727273</v>
      </c>
      <c r="S62" s="1">
        <v>0</v>
      </c>
      <c r="T62" s="1">
        <v>0</v>
      </c>
      <c r="U62" s="111"/>
    </row>
    <row r="63" spans="1:22" ht="18" customHeight="1" x14ac:dyDescent="0.2">
      <c r="A63" s="10">
        <v>94</v>
      </c>
      <c r="B63" s="11" t="s">
        <v>163</v>
      </c>
      <c r="C63" s="12" t="s">
        <v>185</v>
      </c>
      <c r="D63" s="11" t="s">
        <v>47</v>
      </c>
      <c r="E63" s="13">
        <v>19.8</v>
      </c>
      <c r="F63" s="14">
        <v>20000</v>
      </c>
      <c r="G63" s="14">
        <v>396000</v>
      </c>
      <c r="H63" s="15">
        <v>21545</v>
      </c>
      <c r="I63" s="14">
        <v>426591</v>
      </c>
      <c r="J63" s="16">
        <v>1</v>
      </c>
      <c r="K63" s="14">
        <v>21545</v>
      </c>
      <c r="L63" s="14">
        <v>426591</v>
      </c>
      <c r="M63" s="14">
        <v>0</v>
      </c>
      <c r="N63" s="14">
        <v>0</v>
      </c>
      <c r="O63" s="14">
        <v>21545</v>
      </c>
      <c r="P63" s="14">
        <v>426591</v>
      </c>
      <c r="Q63" s="14">
        <f t="shared" si="1"/>
        <v>426591</v>
      </c>
      <c r="R63" s="14">
        <v>12016362</v>
      </c>
      <c r="S63" s="1">
        <v>0</v>
      </c>
      <c r="T63" s="1">
        <v>0</v>
      </c>
      <c r="U63" s="111"/>
    </row>
    <row r="64" spans="1:22" ht="18" customHeight="1" x14ac:dyDescent="0.2">
      <c r="A64" s="10">
        <v>106</v>
      </c>
      <c r="B64" s="11" t="s">
        <v>177</v>
      </c>
      <c r="C64" s="12" t="s">
        <v>72</v>
      </c>
      <c r="D64" s="11" t="s">
        <v>29</v>
      </c>
      <c r="E64" s="13">
        <v>95</v>
      </c>
      <c r="F64" s="14">
        <v>5000</v>
      </c>
      <c r="G64" s="14">
        <v>475000</v>
      </c>
      <c r="H64" s="15">
        <v>5000</v>
      </c>
      <c r="I64" s="14">
        <v>475000</v>
      </c>
      <c r="J64" s="16">
        <v>1</v>
      </c>
      <c r="K64" s="14">
        <v>5000</v>
      </c>
      <c r="L64" s="14">
        <v>475000</v>
      </c>
      <c r="M64" s="14">
        <v>0</v>
      </c>
      <c r="N64" s="14">
        <v>0</v>
      </c>
      <c r="O64" s="14">
        <v>5000</v>
      </c>
      <c r="P64" s="14">
        <v>475000</v>
      </c>
      <c r="Q64" s="14">
        <f t="shared" si="1"/>
        <v>475000</v>
      </c>
      <c r="R64" s="14">
        <v>0</v>
      </c>
      <c r="S64" s="1">
        <v>0</v>
      </c>
      <c r="T64" s="1">
        <v>0</v>
      </c>
      <c r="U64" s="111"/>
    </row>
    <row r="65" spans="1:22" ht="18" customHeight="1" x14ac:dyDescent="0.2">
      <c r="A65" s="10">
        <v>109</v>
      </c>
      <c r="B65" s="11" t="s">
        <v>177</v>
      </c>
      <c r="C65" s="12" t="s">
        <v>200</v>
      </c>
      <c r="D65" s="11" t="s">
        <v>29</v>
      </c>
      <c r="E65" s="13">
        <v>1.92</v>
      </c>
      <c r="F65" s="14">
        <v>2909</v>
      </c>
      <c r="G65" s="14">
        <v>5585.28</v>
      </c>
      <c r="H65" s="15">
        <v>2909</v>
      </c>
      <c r="I65" s="14">
        <v>5585.28</v>
      </c>
      <c r="J65" s="16">
        <v>1</v>
      </c>
      <c r="K65" s="14">
        <v>2909</v>
      </c>
      <c r="L65" s="14">
        <v>5585.28</v>
      </c>
      <c r="M65" s="14">
        <v>0</v>
      </c>
      <c r="N65" s="14">
        <v>0</v>
      </c>
      <c r="O65" s="14">
        <v>2909</v>
      </c>
      <c r="P65" s="14">
        <v>5585.28</v>
      </c>
      <c r="Q65" s="14">
        <f t="shared" si="1"/>
        <v>5585.28</v>
      </c>
      <c r="R65" s="14">
        <v>0</v>
      </c>
      <c r="S65" s="1">
        <v>0</v>
      </c>
      <c r="T65" s="1">
        <v>0</v>
      </c>
      <c r="U65" s="111"/>
    </row>
    <row r="66" spans="1:22" ht="18" customHeight="1" x14ac:dyDescent="0.2">
      <c r="A66" s="10">
        <v>110</v>
      </c>
      <c r="B66" s="11" t="s">
        <v>177</v>
      </c>
      <c r="C66" s="12" t="s">
        <v>201</v>
      </c>
      <c r="D66" s="11" t="s">
        <v>29</v>
      </c>
      <c r="E66" s="13">
        <v>13.6</v>
      </c>
      <c r="F66" s="14">
        <v>4909</v>
      </c>
      <c r="G66" s="14">
        <v>66762.399999999994</v>
      </c>
      <c r="H66" s="15">
        <v>4909</v>
      </c>
      <c r="I66" s="14">
        <v>66762.399999999994</v>
      </c>
      <c r="J66" s="16">
        <v>1</v>
      </c>
      <c r="K66" s="14">
        <v>4909</v>
      </c>
      <c r="L66" s="14">
        <v>66762.399999999994</v>
      </c>
      <c r="M66" s="14">
        <v>0</v>
      </c>
      <c r="N66" s="14">
        <v>0</v>
      </c>
      <c r="O66" s="14">
        <v>4909</v>
      </c>
      <c r="P66" s="14">
        <v>66762.399999999994</v>
      </c>
      <c r="Q66" s="14">
        <f t="shared" si="1"/>
        <v>66762.399999999994</v>
      </c>
      <c r="R66" s="14">
        <v>474452.55000000005</v>
      </c>
      <c r="S66" s="1">
        <v>0</v>
      </c>
      <c r="T66" s="1">
        <v>0</v>
      </c>
      <c r="U66" s="111"/>
    </row>
    <row r="67" spans="1:22" ht="18" customHeight="1" x14ac:dyDescent="0.2">
      <c r="A67" s="10">
        <v>111</v>
      </c>
      <c r="B67" s="11" t="s">
        <v>183</v>
      </c>
      <c r="C67" s="12" t="s">
        <v>203</v>
      </c>
      <c r="D67" s="11" t="s">
        <v>29</v>
      </c>
      <c r="E67" s="13">
        <v>21.6</v>
      </c>
      <c r="F67" s="14">
        <v>7636</v>
      </c>
      <c r="G67" s="14">
        <v>164937.60000000001</v>
      </c>
      <c r="H67" s="15">
        <v>7636</v>
      </c>
      <c r="I67" s="14">
        <v>164937.60000000001</v>
      </c>
      <c r="J67" s="16">
        <v>1</v>
      </c>
      <c r="K67" s="14">
        <v>7636</v>
      </c>
      <c r="L67" s="14">
        <v>164937.60000000001</v>
      </c>
      <c r="M67" s="14">
        <v>0</v>
      </c>
      <c r="N67" s="14">
        <v>0</v>
      </c>
      <c r="O67" s="14">
        <v>7636</v>
      </c>
      <c r="P67" s="14">
        <v>164937.60000000001</v>
      </c>
      <c r="Q67" s="14">
        <f t="shared" si="1"/>
        <v>164937.60000000001</v>
      </c>
      <c r="R67" s="14">
        <v>13905</v>
      </c>
      <c r="S67" s="1">
        <v>0</v>
      </c>
      <c r="T67" s="1">
        <v>0</v>
      </c>
      <c r="U67" s="111"/>
    </row>
    <row r="68" spans="1:22" ht="18" customHeight="1" x14ac:dyDescent="0.2">
      <c r="A68" s="10">
        <v>112</v>
      </c>
      <c r="B68" s="11" t="s">
        <v>183</v>
      </c>
      <c r="C68" s="12" t="s">
        <v>205</v>
      </c>
      <c r="D68" s="11" t="s">
        <v>29</v>
      </c>
      <c r="E68" s="13">
        <v>4.32</v>
      </c>
      <c r="F68" s="14">
        <v>12182</v>
      </c>
      <c r="G68" s="14">
        <v>52626.240000000005</v>
      </c>
      <c r="H68" s="15">
        <v>12182</v>
      </c>
      <c r="I68" s="14">
        <v>52626.240000000005</v>
      </c>
      <c r="J68" s="16">
        <v>1</v>
      </c>
      <c r="K68" s="14">
        <v>12182</v>
      </c>
      <c r="L68" s="14">
        <v>52626.240000000005</v>
      </c>
      <c r="M68" s="14">
        <v>0</v>
      </c>
      <c r="N68" s="14">
        <v>0</v>
      </c>
      <c r="O68" s="14">
        <v>12182</v>
      </c>
      <c r="P68" s="14">
        <v>52626.240000000005</v>
      </c>
      <c r="Q68" s="14">
        <f t="shared" si="1"/>
        <v>52626.240000000005</v>
      </c>
      <c r="R68" s="14">
        <v>30591</v>
      </c>
      <c r="S68" s="1">
        <v>0</v>
      </c>
      <c r="T68" s="1">
        <v>0</v>
      </c>
      <c r="U68" s="111"/>
    </row>
    <row r="69" spans="1:22" ht="18" customHeight="1" x14ac:dyDescent="0.2">
      <c r="A69" s="10">
        <v>113</v>
      </c>
      <c r="B69" s="11" t="s">
        <v>186</v>
      </c>
      <c r="C69" s="12" t="s">
        <v>206</v>
      </c>
      <c r="D69" s="11" t="s">
        <v>29</v>
      </c>
      <c r="E69" s="13">
        <v>0.64</v>
      </c>
      <c r="F69" s="14">
        <v>21818</v>
      </c>
      <c r="G69" s="14">
        <v>13963.52</v>
      </c>
      <c r="H69" s="15">
        <v>21818</v>
      </c>
      <c r="I69" s="14">
        <v>13963.52</v>
      </c>
      <c r="J69" s="16">
        <v>1</v>
      </c>
      <c r="K69" s="14">
        <v>21818</v>
      </c>
      <c r="L69" s="14">
        <v>13963.52</v>
      </c>
      <c r="M69" s="14">
        <v>0</v>
      </c>
      <c r="N69" s="14">
        <v>0</v>
      </c>
      <c r="O69" s="14">
        <v>21818</v>
      </c>
      <c r="P69" s="14">
        <v>13963.52</v>
      </c>
      <c r="Q69" s="14">
        <f t="shared" si="1"/>
        <v>13963.52</v>
      </c>
      <c r="R69" s="14">
        <v>0</v>
      </c>
      <c r="S69" s="1">
        <v>0</v>
      </c>
      <c r="T69" s="1">
        <v>0</v>
      </c>
      <c r="U69" s="111"/>
    </row>
    <row r="70" spans="1:22" ht="18" customHeight="1" x14ac:dyDescent="0.2">
      <c r="A70" s="10">
        <v>114</v>
      </c>
      <c r="B70" s="11" t="s">
        <v>188</v>
      </c>
      <c r="C70" s="12" t="s">
        <v>208</v>
      </c>
      <c r="D70" s="11" t="s">
        <v>32</v>
      </c>
      <c r="E70" s="13">
        <v>1</v>
      </c>
      <c r="F70" s="14">
        <v>9333</v>
      </c>
      <c r="G70" s="14">
        <v>9333</v>
      </c>
      <c r="H70" s="15">
        <v>45000</v>
      </c>
      <c r="I70" s="14">
        <v>45000</v>
      </c>
      <c r="J70" s="16">
        <v>1</v>
      </c>
      <c r="K70" s="14">
        <v>45000</v>
      </c>
      <c r="L70" s="14">
        <v>45000</v>
      </c>
      <c r="M70" s="14">
        <v>0</v>
      </c>
      <c r="N70" s="14">
        <v>0</v>
      </c>
      <c r="O70" s="14">
        <v>45000</v>
      </c>
      <c r="P70" s="14">
        <v>45000</v>
      </c>
      <c r="Q70" s="14">
        <f t="shared" ref="Q70:Q101" si="2">E70*O70</f>
        <v>45000</v>
      </c>
      <c r="R70" s="14">
        <v>0</v>
      </c>
      <c r="S70" s="1">
        <v>0</v>
      </c>
      <c r="T70" s="1">
        <v>0</v>
      </c>
      <c r="U70" s="111"/>
    </row>
    <row r="71" spans="1:22" ht="18" customHeight="1" x14ac:dyDescent="0.2">
      <c r="A71" s="10">
        <v>115</v>
      </c>
      <c r="B71" s="11" t="s">
        <v>190</v>
      </c>
      <c r="C71" s="12" t="s">
        <v>210</v>
      </c>
      <c r="D71" s="11" t="s">
        <v>32</v>
      </c>
      <c r="E71" s="13">
        <v>17</v>
      </c>
      <c r="F71" s="14">
        <v>40000</v>
      </c>
      <c r="G71" s="14">
        <v>680000</v>
      </c>
      <c r="H71" s="15">
        <v>228000</v>
      </c>
      <c r="I71" s="14">
        <v>3876000</v>
      </c>
      <c r="J71" s="16">
        <v>1</v>
      </c>
      <c r="K71" s="14">
        <v>228000</v>
      </c>
      <c r="L71" s="14">
        <v>3876000</v>
      </c>
      <c r="M71" s="14">
        <v>0</v>
      </c>
      <c r="N71" s="14">
        <v>0</v>
      </c>
      <c r="O71" s="14">
        <v>228000</v>
      </c>
      <c r="P71" s="14">
        <v>3876000</v>
      </c>
      <c r="Q71" s="14">
        <f t="shared" si="2"/>
        <v>3876000</v>
      </c>
      <c r="R71" s="14">
        <v>0</v>
      </c>
      <c r="S71" s="1">
        <v>0</v>
      </c>
      <c r="T71" s="1">
        <v>0</v>
      </c>
      <c r="U71" s="111"/>
    </row>
    <row r="72" spans="1:22" ht="18" customHeight="1" x14ac:dyDescent="0.2">
      <c r="A72" s="10">
        <v>116</v>
      </c>
      <c r="B72" s="11" t="s">
        <v>192</v>
      </c>
      <c r="C72" s="12" t="s">
        <v>212</v>
      </c>
      <c r="D72" s="11" t="s">
        <v>32</v>
      </c>
      <c r="E72" s="13">
        <v>27</v>
      </c>
      <c r="F72" s="14">
        <v>282700</v>
      </c>
      <c r="G72" s="14">
        <v>7632900</v>
      </c>
      <c r="H72" s="15">
        <v>303000</v>
      </c>
      <c r="I72" s="14">
        <v>8181000</v>
      </c>
      <c r="J72" s="16">
        <v>1</v>
      </c>
      <c r="K72" s="14">
        <v>303000</v>
      </c>
      <c r="L72" s="14">
        <v>8181000</v>
      </c>
      <c r="M72" s="14">
        <v>0</v>
      </c>
      <c r="N72" s="14">
        <v>0</v>
      </c>
      <c r="O72" s="14">
        <v>303000</v>
      </c>
      <c r="P72" s="14">
        <v>8181000</v>
      </c>
      <c r="Q72" s="14">
        <f t="shared" si="2"/>
        <v>8181000</v>
      </c>
      <c r="R72" s="14">
        <v>0</v>
      </c>
      <c r="S72" s="1">
        <v>0</v>
      </c>
      <c r="T72" s="1">
        <v>0</v>
      </c>
      <c r="U72" s="111"/>
    </row>
    <row r="73" spans="1:22" ht="18" customHeight="1" x14ac:dyDescent="0.2">
      <c r="A73" s="10">
        <v>117</v>
      </c>
      <c r="B73" s="11" t="s">
        <v>195</v>
      </c>
      <c r="C73" s="12" t="s">
        <v>214</v>
      </c>
      <c r="D73" s="11" t="s">
        <v>32</v>
      </c>
      <c r="E73" s="13">
        <v>6</v>
      </c>
      <c r="F73" s="14">
        <v>174400</v>
      </c>
      <c r="G73" s="14">
        <v>1046400</v>
      </c>
      <c r="H73" s="15">
        <v>197000</v>
      </c>
      <c r="I73" s="14">
        <v>1182000</v>
      </c>
      <c r="J73" s="16">
        <v>1</v>
      </c>
      <c r="K73" s="14">
        <v>197000</v>
      </c>
      <c r="L73" s="14">
        <v>1182000</v>
      </c>
      <c r="M73" s="14">
        <v>0</v>
      </c>
      <c r="N73" s="14">
        <v>0</v>
      </c>
      <c r="O73" s="14">
        <v>197000</v>
      </c>
      <c r="P73" s="14">
        <v>1182000</v>
      </c>
      <c r="Q73" s="14">
        <f t="shared" si="2"/>
        <v>1182000</v>
      </c>
      <c r="R73" s="14">
        <v>56008680</v>
      </c>
      <c r="S73" s="1">
        <v>0</v>
      </c>
      <c r="T73" s="1">
        <v>0</v>
      </c>
      <c r="U73" s="111"/>
    </row>
    <row r="74" spans="1:22" ht="31.5" customHeight="1" x14ac:dyDescent="0.2">
      <c r="A74" s="10">
        <v>118</v>
      </c>
      <c r="B74" s="11" t="s">
        <v>197</v>
      </c>
      <c r="C74" s="12" t="s">
        <v>215</v>
      </c>
      <c r="D74" s="11" t="s">
        <v>32</v>
      </c>
      <c r="E74" s="13">
        <v>3</v>
      </c>
      <c r="F74" s="14">
        <v>40000</v>
      </c>
      <c r="G74" s="14">
        <v>120000</v>
      </c>
      <c r="H74" s="15">
        <v>40000</v>
      </c>
      <c r="I74" s="14">
        <v>120000</v>
      </c>
      <c r="J74" s="16">
        <v>1</v>
      </c>
      <c r="K74" s="14">
        <v>40000</v>
      </c>
      <c r="L74" s="14">
        <v>120000</v>
      </c>
      <c r="M74" s="14">
        <v>0</v>
      </c>
      <c r="N74" s="14">
        <v>0</v>
      </c>
      <c r="O74" s="14">
        <v>40000</v>
      </c>
      <c r="P74" s="14">
        <v>120000</v>
      </c>
      <c r="Q74" s="14">
        <f t="shared" si="2"/>
        <v>120000</v>
      </c>
      <c r="R74" s="14">
        <v>0</v>
      </c>
      <c r="S74" s="1">
        <v>0</v>
      </c>
      <c r="T74" s="1">
        <v>0</v>
      </c>
      <c r="U74" s="111"/>
    </row>
    <row r="75" spans="1:22" ht="18" customHeight="1" x14ac:dyDescent="0.2">
      <c r="A75" s="10">
        <v>119</v>
      </c>
      <c r="B75" s="11" t="s">
        <v>199</v>
      </c>
      <c r="C75" s="12" t="s">
        <v>217</v>
      </c>
      <c r="D75" s="11" t="s">
        <v>29</v>
      </c>
      <c r="E75" s="13">
        <v>64</v>
      </c>
      <c r="F75" s="14">
        <v>3000</v>
      </c>
      <c r="G75" s="14">
        <v>192000</v>
      </c>
      <c r="H75" s="15">
        <v>6200</v>
      </c>
      <c r="I75" s="14">
        <v>396800</v>
      </c>
      <c r="J75" s="16">
        <v>1</v>
      </c>
      <c r="K75" s="14">
        <v>6200</v>
      </c>
      <c r="L75" s="14">
        <v>396800</v>
      </c>
      <c r="M75" s="14">
        <v>0</v>
      </c>
      <c r="N75" s="14">
        <v>0</v>
      </c>
      <c r="O75" s="14">
        <v>6200</v>
      </c>
      <c r="P75" s="14">
        <v>396800</v>
      </c>
      <c r="Q75" s="14">
        <f t="shared" si="2"/>
        <v>396800</v>
      </c>
      <c r="R75" s="14">
        <v>2375.9623800000008</v>
      </c>
      <c r="S75" s="1">
        <v>0</v>
      </c>
      <c r="T75" s="1">
        <v>0</v>
      </c>
      <c r="U75" s="111"/>
    </row>
    <row r="76" spans="1:22" ht="18" customHeight="1" x14ac:dyDescent="0.2">
      <c r="A76" s="81">
        <v>142</v>
      </c>
      <c r="B76" s="82" t="s">
        <v>236</v>
      </c>
      <c r="C76" s="83" t="s">
        <v>242</v>
      </c>
      <c r="D76" s="82" t="s">
        <v>29</v>
      </c>
      <c r="E76" s="84">
        <v>8</v>
      </c>
      <c r="F76" s="85">
        <v>285000</v>
      </c>
      <c r="G76" s="85">
        <v>2280000</v>
      </c>
      <c r="H76" s="85">
        <v>1260000</v>
      </c>
      <c r="I76" s="85">
        <v>10080000</v>
      </c>
      <c r="J76" s="86">
        <v>1</v>
      </c>
      <c r="K76" s="85">
        <v>1260000</v>
      </c>
      <c r="L76" s="85">
        <v>10080000</v>
      </c>
      <c r="M76" s="85">
        <v>0</v>
      </c>
      <c r="N76" s="85">
        <v>0</v>
      </c>
      <c r="O76" s="85">
        <v>1260000</v>
      </c>
      <c r="P76" s="85">
        <v>10080000</v>
      </c>
      <c r="Q76" s="85">
        <f t="shared" si="2"/>
        <v>10080000</v>
      </c>
      <c r="R76" s="14">
        <v>59573.394971999805</v>
      </c>
      <c r="S76" s="1">
        <v>0</v>
      </c>
      <c r="T76" s="1">
        <v>0</v>
      </c>
      <c r="U76" s="111"/>
      <c r="V76" s="1" t="s">
        <v>535</v>
      </c>
    </row>
    <row r="77" spans="1:22" ht="18" customHeight="1" x14ac:dyDescent="0.2">
      <c r="A77" s="10">
        <v>157</v>
      </c>
      <c r="B77" s="11" t="s">
        <v>264</v>
      </c>
      <c r="C77" s="12" t="s">
        <v>53</v>
      </c>
      <c r="D77" s="11" t="s">
        <v>29</v>
      </c>
      <c r="E77" s="13">
        <v>7</v>
      </c>
      <c r="F77" s="14">
        <v>152000</v>
      </c>
      <c r="G77" s="14">
        <v>1064000</v>
      </c>
      <c r="H77" s="15">
        <v>152000</v>
      </c>
      <c r="I77" s="14">
        <v>1064000</v>
      </c>
      <c r="J77" s="16">
        <v>1</v>
      </c>
      <c r="K77" s="14">
        <v>152000</v>
      </c>
      <c r="L77" s="14">
        <v>1064000</v>
      </c>
      <c r="M77" s="14">
        <v>0</v>
      </c>
      <c r="N77" s="14">
        <v>0</v>
      </c>
      <c r="O77" s="14">
        <v>152000</v>
      </c>
      <c r="P77" s="14">
        <v>1064000</v>
      </c>
      <c r="Q77" s="14">
        <f t="shared" si="2"/>
        <v>1064000</v>
      </c>
      <c r="R77" s="14">
        <v>0</v>
      </c>
      <c r="S77" s="1">
        <v>0</v>
      </c>
      <c r="T77" s="1">
        <v>0</v>
      </c>
      <c r="U77" s="111"/>
    </row>
    <row r="78" spans="1:22" ht="18" customHeight="1" x14ac:dyDescent="0.2">
      <c r="A78" s="10">
        <v>158</v>
      </c>
      <c r="B78" s="11" t="s">
        <v>266</v>
      </c>
      <c r="C78" s="12" t="s">
        <v>54</v>
      </c>
      <c r="D78" s="11" t="s">
        <v>29</v>
      </c>
      <c r="E78" s="13">
        <v>3</v>
      </c>
      <c r="F78" s="14">
        <v>230000</v>
      </c>
      <c r="G78" s="14">
        <v>690000</v>
      </c>
      <c r="H78" s="15">
        <v>230000</v>
      </c>
      <c r="I78" s="14">
        <v>690000</v>
      </c>
      <c r="J78" s="16">
        <v>1</v>
      </c>
      <c r="K78" s="14">
        <v>230000</v>
      </c>
      <c r="L78" s="14">
        <v>690000</v>
      </c>
      <c r="M78" s="14">
        <v>0</v>
      </c>
      <c r="N78" s="14">
        <v>0</v>
      </c>
      <c r="O78" s="14">
        <v>230000</v>
      </c>
      <c r="P78" s="14">
        <v>690000</v>
      </c>
      <c r="Q78" s="14">
        <f t="shared" si="2"/>
        <v>690000</v>
      </c>
      <c r="R78" s="14">
        <v>0</v>
      </c>
      <c r="S78" s="1">
        <v>0</v>
      </c>
      <c r="T78" s="1">
        <v>0</v>
      </c>
      <c r="U78" s="111"/>
    </row>
    <row r="79" spans="1:22" ht="18" customHeight="1" x14ac:dyDescent="0.2">
      <c r="A79" s="10">
        <v>159</v>
      </c>
      <c r="B79" s="11" t="s">
        <v>268</v>
      </c>
      <c r="C79" s="12" t="s">
        <v>250</v>
      </c>
      <c r="D79" s="11" t="s">
        <v>29</v>
      </c>
      <c r="E79" s="13">
        <v>2</v>
      </c>
      <c r="F79" s="14">
        <v>9000</v>
      </c>
      <c r="G79" s="14">
        <v>18000</v>
      </c>
      <c r="H79" s="15">
        <v>290000</v>
      </c>
      <c r="I79" s="14">
        <v>580000</v>
      </c>
      <c r="J79" s="16">
        <v>1</v>
      </c>
      <c r="K79" s="14">
        <v>290000</v>
      </c>
      <c r="L79" s="14">
        <v>580000</v>
      </c>
      <c r="M79" s="14">
        <v>0</v>
      </c>
      <c r="N79" s="14">
        <v>0</v>
      </c>
      <c r="O79" s="14">
        <v>290000</v>
      </c>
      <c r="P79" s="14">
        <v>580000</v>
      </c>
      <c r="Q79" s="14">
        <f t="shared" si="2"/>
        <v>580000</v>
      </c>
      <c r="R79" s="14">
        <v>1412815.1624999996</v>
      </c>
      <c r="S79" s="1">
        <v>0</v>
      </c>
      <c r="T79" s="1">
        <v>0</v>
      </c>
      <c r="U79" s="111"/>
    </row>
    <row r="80" spans="1:22" ht="18" customHeight="1" x14ac:dyDescent="0.2">
      <c r="A80" s="10">
        <v>160</v>
      </c>
      <c r="B80" s="11" t="s">
        <v>270</v>
      </c>
      <c r="C80" s="12" t="s">
        <v>252</v>
      </c>
      <c r="D80" s="11" t="s">
        <v>29</v>
      </c>
      <c r="E80" s="13">
        <v>108</v>
      </c>
      <c r="F80" s="14">
        <v>9000</v>
      </c>
      <c r="G80" s="14">
        <v>972000</v>
      </c>
      <c r="H80" s="15">
        <v>22000</v>
      </c>
      <c r="I80" s="14">
        <v>2376000</v>
      </c>
      <c r="J80" s="16">
        <v>1</v>
      </c>
      <c r="K80" s="14">
        <v>22000</v>
      </c>
      <c r="L80" s="14">
        <v>2376000</v>
      </c>
      <c r="M80" s="14">
        <v>0</v>
      </c>
      <c r="N80" s="14">
        <v>0</v>
      </c>
      <c r="O80" s="14">
        <v>22000</v>
      </c>
      <c r="P80" s="14">
        <v>2376000</v>
      </c>
      <c r="Q80" s="14">
        <f t="shared" si="2"/>
        <v>2376000</v>
      </c>
      <c r="R80" s="14">
        <v>12782.880000000005</v>
      </c>
      <c r="S80" s="1">
        <v>0</v>
      </c>
      <c r="T80" s="1">
        <v>0</v>
      </c>
      <c r="U80" s="111"/>
    </row>
    <row r="81" spans="1:21" ht="18" customHeight="1" x14ac:dyDescent="0.2">
      <c r="A81" s="10">
        <v>161</v>
      </c>
      <c r="B81" s="11" t="s">
        <v>272</v>
      </c>
      <c r="C81" s="12" t="s">
        <v>35</v>
      </c>
      <c r="D81" s="11" t="s">
        <v>32</v>
      </c>
      <c r="E81" s="13">
        <v>190</v>
      </c>
      <c r="F81" s="14">
        <v>3500</v>
      </c>
      <c r="G81" s="14">
        <v>560000</v>
      </c>
      <c r="H81" s="15">
        <v>3500</v>
      </c>
      <c r="I81" s="14">
        <v>560000</v>
      </c>
      <c r="J81" s="16">
        <v>1</v>
      </c>
      <c r="K81" s="14">
        <v>3500</v>
      </c>
      <c r="L81" s="14">
        <v>560000</v>
      </c>
      <c r="M81" s="14">
        <v>0</v>
      </c>
      <c r="N81" s="14">
        <v>0</v>
      </c>
      <c r="O81" s="14">
        <v>3500</v>
      </c>
      <c r="P81" s="14">
        <v>560000</v>
      </c>
      <c r="Q81" s="14">
        <f t="shared" si="2"/>
        <v>665000</v>
      </c>
      <c r="R81" s="14">
        <v>234900</v>
      </c>
      <c r="S81" s="1">
        <v>0</v>
      </c>
      <c r="T81" s="1">
        <v>0</v>
      </c>
      <c r="U81" s="111"/>
    </row>
    <row r="82" spans="1:21" ht="18" customHeight="1" x14ac:dyDescent="0.2">
      <c r="A82" s="10">
        <v>164</v>
      </c>
      <c r="B82" s="11" t="s">
        <v>276</v>
      </c>
      <c r="C82" s="12" t="s">
        <v>256</v>
      </c>
      <c r="D82" s="11" t="s">
        <v>29</v>
      </c>
      <c r="E82" s="13">
        <v>6</v>
      </c>
      <c r="F82" s="14">
        <v>250000</v>
      </c>
      <c r="G82" s="14">
        <v>1500000</v>
      </c>
      <c r="H82" s="15">
        <v>290000</v>
      </c>
      <c r="I82" s="14">
        <v>1740000</v>
      </c>
      <c r="J82" s="16">
        <v>1</v>
      </c>
      <c r="K82" s="14">
        <v>290000</v>
      </c>
      <c r="L82" s="14">
        <v>1740000</v>
      </c>
      <c r="M82" s="14">
        <v>0</v>
      </c>
      <c r="N82" s="14">
        <v>0</v>
      </c>
      <c r="O82" s="14">
        <v>290000</v>
      </c>
      <c r="P82" s="14">
        <v>1740000</v>
      </c>
      <c r="Q82" s="14">
        <f t="shared" si="2"/>
        <v>1740000</v>
      </c>
      <c r="R82" s="14">
        <v>712.49580399999832</v>
      </c>
      <c r="S82" s="1">
        <v>0</v>
      </c>
      <c r="T82" s="1">
        <v>0</v>
      </c>
      <c r="U82" s="111"/>
    </row>
    <row r="83" spans="1:21" ht="18" customHeight="1" x14ac:dyDescent="0.2">
      <c r="A83" s="10">
        <v>167</v>
      </c>
      <c r="B83" s="11" t="s">
        <v>282</v>
      </c>
      <c r="C83" s="12" t="s">
        <v>259</v>
      </c>
      <c r="D83" s="11" t="s">
        <v>32</v>
      </c>
      <c r="E83" s="13">
        <v>8</v>
      </c>
      <c r="F83" s="14">
        <v>372727</v>
      </c>
      <c r="G83" s="14">
        <v>2981816</v>
      </c>
      <c r="H83" s="15">
        <v>1230000</v>
      </c>
      <c r="I83" s="14">
        <v>9840000</v>
      </c>
      <c r="J83" s="16">
        <v>1</v>
      </c>
      <c r="K83" s="14">
        <v>1230000</v>
      </c>
      <c r="L83" s="14">
        <v>9840000</v>
      </c>
      <c r="M83" s="14">
        <v>0</v>
      </c>
      <c r="N83" s="14">
        <v>0</v>
      </c>
      <c r="O83" s="14">
        <v>1230000</v>
      </c>
      <c r="P83" s="14">
        <v>9840000</v>
      </c>
      <c r="Q83" s="14">
        <f t="shared" si="2"/>
        <v>9840000</v>
      </c>
      <c r="R83" s="14">
        <v>3244038.6000000006</v>
      </c>
      <c r="S83" s="1">
        <v>0</v>
      </c>
      <c r="T83" s="1">
        <v>0</v>
      </c>
      <c r="U83" s="111"/>
    </row>
    <row r="84" spans="1:21" ht="18" customHeight="1" x14ac:dyDescent="0.2">
      <c r="A84" s="10">
        <v>171</v>
      </c>
      <c r="B84" s="11" t="s">
        <v>289</v>
      </c>
      <c r="C84" s="12" t="s">
        <v>58</v>
      </c>
      <c r="D84" s="11" t="s">
        <v>29</v>
      </c>
      <c r="E84" s="13">
        <v>70</v>
      </c>
      <c r="F84" s="14">
        <v>9000</v>
      </c>
      <c r="G84" s="14">
        <v>630000</v>
      </c>
      <c r="H84" s="15">
        <v>9000</v>
      </c>
      <c r="I84" s="14">
        <v>630000</v>
      </c>
      <c r="J84" s="16">
        <v>1</v>
      </c>
      <c r="K84" s="14">
        <v>9000</v>
      </c>
      <c r="L84" s="14">
        <v>630000</v>
      </c>
      <c r="M84" s="14">
        <v>0</v>
      </c>
      <c r="N84" s="14">
        <v>0</v>
      </c>
      <c r="O84" s="14">
        <v>9000</v>
      </c>
      <c r="P84" s="14">
        <v>630000</v>
      </c>
      <c r="Q84" s="14">
        <f t="shared" si="2"/>
        <v>630000</v>
      </c>
      <c r="R84" s="14">
        <v>0</v>
      </c>
      <c r="S84" s="1">
        <v>0</v>
      </c>
      <c r="T84" s="1">
        <v>0</v>
      </c>
      <c r="U84" s="111"/>
    </row>
    <row r="85" spans="1:21" ht="18" customHeight="1" x14ac:dyDescent="0.2">
      <c r="A85" s="10">
        <v>172</v>
      </c>
      <c r="B85" s="11" t="s">
        <v>291</v>
      </c>
      <c r="C85" s="12" t="s">
        <v>63</v>
      </c>
      <c r="D85" s="11" t="s">
        <v>29</v>
      </c>
      <c r="E85" s="13">
        <v>70</v>
      </c>
      <c r="F85" s="14">
        <v>900</v>
      </c>
      <c r="G85" s="14">
        <v>63000</v>
      </c>
      <c r="H85" s="15">
        <v>900</v>
      </c>
      <c r="I85" s="14">
        <v>63000</v>
      </c>
      <c r="J85" s="16">
        <v>1</v>
      </c>
      <c r="K85" s="14">
        <v>900</v>
      </c>
      <c r="L85" s="14">
        <v>63000</v>
      </c>
      <c r="M85" s="14">
        <v>0</v>
      </c>
      <c r="N85" s="14">
        <v>0</v>
      </c>
      <c r="O85" s="14">
        <v>900</v>
      </c>
      <c r="P85" s="14">
        <v>63000</v>
      </c>
      <c r="Q85" s="14">
        <f t="shared" si="2"/>
        <v>63000</v>
      </c>
      <c r="R85" s="14">
        <v>0</v>
      </c>
      <c r="S85" s="1">
        <v>0</v>
      </c>
      <c r="T85" s="1">
        <v>0</v>
      </c>
      <c r="U85" s="111"/>
    </row>
    <row r="86" spans="1:21" ht="18" customHeight="1" x14ac:dyDescent="0.2">
      <c r="A86" s="10">
        <v>175</v>
      </c>
      <c r="B86" s="11" t="s">
        <v>297</v>
      </c>
      <c r="C86" s="12" t="s">
        <v>263</v>
      </c>
      <c r="D86" s="11" t="s">
        <v>29</v>
      </c>
      <c r="E86" s="13">
        <v>12</v>
      </c>
      <c r="F86" s="14">
        <v>18273</v>
      </c>
      <c r="G86" s="14">
        <v>219276</v>
      </c>
      <c r="H86" s="15">
        <v>32000</v>
      </c>
      <c r="I86" s="14">
        <v>384000</v>
      </c>
      <c r="J86" s="16">
        <v>1</v>
      </c>
      <c r="K86" s="14">
        <v>32000</v>
      </c>
      <c r="L86" s="14">
        <v>384000</v>
      </c>
      <c r="M86" s="14">
        <v>0</v>
      </c>
      <c r="N86" s="14">
        <v>0</v>
      </c>
      <c r="O86" s="14">
        <v>32000</v>
      </c>
      <c r="P86" s="14">
        <v>384000</v>
      </c>
      <c r="Q86" s="14">
        <f t="shared" si="2"/>
        <v>384000</v>
      </c>
      <c r="R86" s="14">
        <v>200278.95999999996</v>
      </c>
      <c r="S86" s="1">
        <v>0</v>
      </c>
      <c r="T86" s="1">
        <v>0</v>
      </c>
      <c r="U86" s="111"/>
    </row>
    <row r="87" spans="1:21" ht="18" customHeight="1" x14ac:dyDescent="0.2">
      <c r="A87" s="10">
        <v>176</v>
      </c>
      <c r="B87" s="11" t="s">
        <v>299</v>
      </c>
      <c r="C87" s="12" t="s">
        <v>265</v>
      </c>
      <c r="D87" s="11" t="s">
        <v>29</v>
      </c>
      <c r="E87" s="13">
        <v>9</v>
      </c>
      <c r="F87" s="14">
        <v>10909</v>
      </c>
      <c r="G87" s="14">
        <v>98181</v>
      </c>
      <c r="H87" s="15">
        <v>10909</v>
      </c>
      <c r="I87" s="14">
        <v>98181</v>
      </c>
      <c r="J87" s="16">
        <v>1</v>
      </c>
      <c r="K87" s="14">
        <v>10909</v>
      </c>
      <c r="L87" s="14">
        <v>98181</v>
      </c>
      <c r="M87" s="14">
        <v>0</v>
      </c>
      <c r="N87" s="14">
        <v>0</v>
      </c>
      <c r="O87" s="14">
        <v>10909</v>
      </c>
      <c r="P87" s="14">
        <v>98181</v>
      </c>
      <c r="Q87" s="14">
        <f t="shared" si="2"/>
        <v>98181</v>
      </c>
      <c r="R87" s="14">
        <v>7116035.7999999989</v>
      </c>
      <c r="S87" s="1">
        <v>0</v>
      </c>
      <c r="T87" s="1">
        <v>0</v>
      </c>
      <c r="U87" s="111"/>
    </row>
    <row r="88" spans="1:21" ht="18" customHeight="1" x14ac:dyDescent="0.2">
      <c r="A88" s="10">
        <v>183</v>
      </c>
      <c r="B88" s="11" t="s">
        <v>309</v>
      </c>
      <c r="C88" s="12" t="s">
        <v>273</v>
      </c>
      <c r="D88" s="11" t="s">
        <v>29</v>
      </c>
      <c r="E88" s="13">
        <v>9</v>
      </c>
      <c r="F88" s="14">
        <v>29500</v>
      </c>
      <c r="G88" s="14">
        <v>265500</v>
      </c>
      <c r="H88" s="15">
        <v>55600</v>
      </c>
      <c r="I88" s="14">
        <v>500400</v>
      </c>
      <c r="J88" s="16">
        <v>1</v>
      </c>
      <c r="K88" s="14">
        <v>55600</v>
      </c>
      <c r="L88" s="14">
        <v>500400</v>
      </c>
      <c r="M88" s="14">
        <v>0</v>
      </c>
      <c r="N88" s="14">
        <v>0</v>
      </c>
      <c r="O88" s="14">
        <v>55600</v>
      </c>
      <c r="P88" s="14">
        <v>500400</v>
      </c>
      <c r="Q88" s="14">
        <f t="shared" si="2"/>
        <v>500400</v>
      </c>
      <c r="R88" s="14">
        <v>285003</v>
      </c>
      <c r="S88" s="1">
        <v>0</v>
      </c>
      <c r="T88" s="1">
        <v>0</v>
      </c>
      <c r="U88" s="111"/>
    </row>
    <row r="89" spans="1:21" ht="18" customHeight="1" x14ac:dyDescent="0.2">
      <c r="A89" s="10">
        <v>184</v>
      </c>
      <c r="B89" s="11" t="s">
        <v>311</v>
      </c>
      <c r="C89" s="12" t="s">
        <v>274</v>
      </c>
      <c r="D89" s="11" t="s">
        <v>29</v>
      </c>
      <c r="E89" s="13">
        <v>34</v>
      </c>
      <c r="F89" s="14">
        <v>44600</v>
      </c>
      <c r="G89" s="14">
        <v>1516400</v>
      </c>
      <c r="H89" s="15">
        <v>77900</v>
      </c>
      <c r="I89" s="14">
        <v>2648600</v>
      </c>
      <c r="J89" s="16">
        <v>1</v>
      </c>
      <c r="K89" s="14">
        <v>77900</v>
      </c>
      <c r="L89" s="14">
        <v>2648600</v>
      </c>
      <c r="M89" s="14">
        <v>0</v>
      </c>
      <c r="N89" s="14">
        <v>0</v>
      </c>
      <c r="O89" s="14">
        <v>77900</v>
      </c>
      <c r="P89" s="14">
        <v>2648600</v>
      </c>
      <c r="Q89" s="14">
        <f t="shared" si="2"/>
        <v>2648600</v>
      </c>
      <c r="R89" s="14">
        <v>9613338</v>
      </c>
      <c r="S89" s="1">
        <v>0</v>
      </c>
      <c r="T89" s="1">
        <v>0</v>
      </c>
      <c r="U89" s="111"/>
    </row>
    <row r="90" spans="1:21" ht="18" customHeight="1" x14ac:dyDescent="0.2">
      <c r="A90" s="10">
        <v>185</v>
      </c>
      <c r="B90" s="11" t="s">
        <v>313</v>
      </c>
      <c r="C90" s="12" t="s">
        <v>275</v>
      </c>
      <c r="D90" s="11" t="s">
        <v>29</v>
      </c>
      <c r="E90" s="13">
        <v>9</v>
      </c>
      <c r="F90" s="14">
        <v>29500</v>
      </c>
      <c r="G90" s="14">
        <v>265500</v>
      </c>
      <c r="H90" s="15">
        <v>55000</v>
      </c>
      <c r="I90" s="14">
        <v>495000</v>
      </c>
      <c r="J90" s="16">
        <v>1</v>
      </c>
      <c r="K90" s="14">
        <v>55000</v>
      </c>
      <c r="L90" s="14">
        <v>495000</v>
      </c>
      <c r="M90" s="14">
        <v>0</v>
      </c>
      <c r="N90" s="14">
        <v>0</v>
      </c>
      <c r="O90" s="14">
        <v>55000</v>
      </c>
      <c r="P90" s="14">
        <v>495000</v>
      </c>
      <c r="Q90" s="14">
        <f t="shared" si="2"/>
        <v>495000</v>
      </c>
      <c r="R90" s="14">
        <v>0</v>
      </c>
      <c r="S90" s="1">
        <v>0</v>
      </c>
      <c r="T90" s="1">
        <v>0</v>
      </c>
      <c r="U90" s="111"/>
    </row>
    <row r="91" spans="1:21" ht="18" customHeight="1" x14ac:dyDescent="0.2">
      <c r="A91" s="10">
        <v>188</v>
      </c>
      <c r="B91" s="11" t="s">
        <v>127</v>
      </c>
      <c r="C91" s="12" t="s">
        <v>280</v>
      </c>
      <c r="D91" s="11" t="s">
        <v>34</v>
      </c>
      <c r="E91" s="13">
        <v>887.4</v>
      </c>
      <c r="F91" s="14">
        <v>7500</v>
      </c>
      <c r="G91" s="14">
        <v>6655500</v>
      </c>
      <c r="H91" s="15">
        <v>10616</v>
      </c>
      <c r="I91" s="14">
        <v>9420638.4000000004</v>
      </c>
      <c r="J91" s="16">
        <v>1</v>
      </c>
      <c r="K91" s="14">
        <v>10616</v>
      </c>
      <c r="L91" s="14">
        <v>9420638.4000000004</v>
      </c>
      <c r="M91" s="14">
        <v>0</v>
      </c>
      <c r="N91" s="14">
        <v>0</v>
      </c>
      <c r="O91" s="14">
        <v>10616</v>
      </c>
      <c r="P91" s="14">
        <v>9420638.4000000004</v>
      </c>
      <c r="Q91" s="14">
        <f t="shared" si="2"/>
        <v>9420638.4000000004</v>
      </c>
      <c r="R91" s="14">
        <v>703630</v>
      </c>
      <c r="S91" s="1">
        <v>0</v>
      </c>
      <c r="T91" s="1">
        <v>0</v>
      </c>
      <c r="U91" s="111"/>
    </row>
    <row r="92" spans="1:21" ht="18" customHeight="1" x14ac:dyDescent="0.2">
      <c r="A92" s="10">
        <v>189</v>
      </c>
      <c r="B92" s="11" t="s">
        <v>146</v>
      </c>
      <c r="C92" s="12" t="s">
        <v>281</v>
      </c>
      <c r="D92" s="11" t="s">
        <v>34</v>
      </c>
      <c r="E92" s="13">
        <v>469.2</v>
      </c>
      <c r="F92" s="14">
        <v>7500</v>
      </c>
      <c r="G92" s="14">
        <v>3519000</v>
      </c>
      <c r="H92" s="15">
        <v>14041</v>
      </c>
      <c r="I92" s="14">
        <v>6588037.2000000002</v>
      </c>
      <c r="J92" s="16">
        <v>1</v>
      </c>
      <c r="K92" s="14">
        <v>14041</v>
      </c>
      <c r="L92" s="14">
        <v>6588037.2000000002</v>
      </c>
      <c r="M92" s="14">
        <v>0</v>
      </c>
      <c r="N92" s="14">
        <v>0</v>
      </c>
      <c r="O92" s="14">
        <v>14041</v>
      </c>
      <c r="P92" s="14">
        <v>6588037.2000000002</v>
      </c>
      <c r="Q92" s="14">
        <f t="shared" si="2"/>
        <v>6588037.2000000002</v>
      </c>
      <c r="R92" s="14">
        <v>313456</v>
      </c>
      <c r="S92" s="1">
        <v>0</v>
      </c>
      <c r="T92" s="1">
        <v>0</v>
      </c>
      <c r="U92" s="111"/>
    </row>
    <row r="93" spans="1:21" ht="18" customHeight="1" x14ac:dyDescent="0.2">
      <c r="A93" s="10">
        <v>190</v>
      </c>
      <c r="B93" s="11" t="s">
        <v>148</v>
      </c>
      <c r="C93" s="12" t="s">
        <v>283</v>
      </c>
      <c r="D93" s="11" t="s">
        <v>34</v>
      </c>
      <c r="E93" s="13">
        <v>112.2</v>
      </c>
      <c r="F93" s="14">
        <v>9100</v>
      </c>
      <c r="G93" s="14">
        <v>1021020</v>
      </c>
      <c r="H93" s="15">
        <v>38013</v>
      </c>
      <c r="I93" s="14">
        <v>4265058.6000000006</v>
      </c>
      <c r="J93" s="16">
        <v>1</v>
      </c>
      <c r="K93" s="14">
        <v>38013</v>
      </c>
      <c r="L93" s="14">
        <v>4265058.6000000006</v>
      </c>
      <c r="M93" s="14">
        <v>0</v>
      </c>
      <c r="N93" s="14">
        <v>0</v>
      </c>
      <c r="O93" s="14">
        <v>38013</v>
      </c>
      <c r="P93" s="14">
        <v>4265058.6000000006</v>
      </c>
      <c r="Q93" s="14">
        <f t="shared" si="2"/>
        <v>4265058.6000000006</v>
      </c>
      <c r="R93" s="14">
        <v>459636</v>
      </c>
      <c r="S93" s="1">
        <v>0</v>
      </c>
      <c r="T93" s="1">
        <v>0</v>
      </c>
      <c r="U93" s="111"/>
    </row>
    <row r="94" spans="1:21" ht="18" customHeight="1" x14ac:dyDescent="0.2">
      <c r="A94" s="10">
        <v>191</v>
      </c>
      <c r="B94" s="11" t="s">
        <v>319</v>
      </c>
      <c r="C94" s="12" t="s">
        <v>284</v>
      </c>
      <c r="D94" s="11" t="s">
        <v>34</v>
      </c>
      <c r="E94" s="13">
        <v>387.6</v>
      </c>
      <c r="F94" s="14">
        <v>7500</v>
      </c>
      <c r="G94" s="14">
        <v>2907000</v>
      </c>
      <c r="H94" s="15">
        <v>10616</v>
      </c>
      <c r="I94" s="14">
        <v>4114761.6</v>
      </c>
      <c r="J94" s="16">
        <v>1</v>
      </c>
      <c r="K94" s="14">
        <v>10616</v>
      </c>
      <c r="L94" s="14">
        <v>4114761.6</v>
      </c>
      <c r="M94" s="14">
        <v>0</v>
      </c>
      <c r="N94" s="14">
        <v>0</v>
      </c>
      <c r="O94" s="14">
        <v>10616</v>
      </c>
      <c r="P94" s="14">
        <v>4114761.6</v>
      </c>
      <c r="Q94" s="14">
        <f t="shared" si="2"/>
        <v>4114761.6</v>
      </c>
      <c r="R94" s="14">
        <v>129616.5</v>
      </c>
      <c r="S94" s="1">
        <v>0</v>
      </c>
      <c r="T94" s="1">
        <v>0</v>
      </c>
      <c r="U94" s="111"/>
    </row>
    <row r="95" spans="1:21" ht="18" customHeight="1" x14ac:dyDescent="0.2">
      <c r="A95" s="10">
        <v>192</v>
      </c>
      <c r="B95" s="11" t="s">
        <v>321</v>
      </c>
      <c r="C95" s="12" t="s">
        <v>286</v>
      </c>
      <c r="D95" s="11" t="s">
        <v>34</v>
      </c>
      <c r="E95" s="13">
        <v>20.200000000000003</v>
      </c>
      <c r="F95" s="14">
        <v>5364</v>
      </c>
      <c r="G95" s="14">
        <v>108352.80000000002</v>
      </c>
      <c r="H95" s="15">
        <v>7381</v>
      </c>
      <c r="I95" s="14">
        <v>149096.20000000001</v>
      </c>
      <c r="J95" s="16">
        <v>1</v>
      </c>
      <c r="K95" s="14">
        <v>7381</v>
      </c>
      <c r="L95" s="14">
        <v>149096.20000000001</v>
      </c>
      <c r="M95" s="14">
        <v>0</v>
      </c>
      <c r="N95" s="14">
        <v>0</v>
      </c>
      <c r="O95" s="14">
        <v>7381</v>
      </c>
      <c r="P95" s="14">
        <v>149096.20000000001</v>
      </c>
      <c r="Q95" s="14">
        <f t="shared" si="2"/>
        <v>149096.20000000001</v>
      </c>
      <c r="R95" s="14">
        <v>0</v>
      </c>
      <c r="S95" s="1">
        <v>0</v>
      </c>
      <c r="T95" s="1">
        <v>0</v>
      </c>
      <c r="U95" s="111"/>
    </row>
    <row r="96" spans="1:21" ht="18" customHeight="1" x14ac:dyDescent="0.2">
      <c r="A96" s="10">
        <v>193</v>
      </c>
      <c r="B96" s="11" t="s">
        <v>322</v>
      </c>
      <c r="C96" s="12" t="s">
        <v>288</v>
      </c>
      <c r="D96" s="11" t="s">
        <v>34</v>
      </c>
      <c r="E96" s="13">
        <v>12.059999999999999</v>
      </c>
      <c r="F96" s="14">
        <v>22182</v>
      </c>
      <c r="G96" s="14">
        <v>267514.92</v>
      </c>
      <c r="H96" s="15">
        <v>22182</v>
      </c>
      <c r="I96" s="14">
        <v>267514.92</v>
      </c>
      <c r="J96" s="16">
        <v>1</v>
      </c>
      <c r="K96" s="14">
        <v>22182</v>
      </c>
      <c r="L96" s="14">
        <v>267514.92</v>
      </c>
      <c r="M96" s="14">
        <v>0</v>
      </c>
      <c r="N96" s="14">
        <v>0</v>
      </c>
      <c r="O96" s="14">
        <v>22182</v>
      </c>
      <c r="P96" s="14">
        <v>267514.92</v>
      </c>
      <c r="Q96" s="14">
        <f t="shared" si="2"/>
        <v>267514.92</v>
      </c>
      <c r="R96" s="14">
        <v>693252.79999999888</v>
      </c>
      <c r="S96" s="1">
        <v>0</v>
      </c>
      <c r="T96" s="1">
        <v>0</v>
      </c>
      <c r="U96" s="111"/>
    </row>
    <row r="97" spans="1:21" ht="18" customHeight="1" x14ac:dyDescent="0.2">
      <c r="A97" s="10">
        <v>194</v>
      </c>
      <c r="B97" s="11" t="s">
        <v>324</v>
      </c>
      <c r="C97" s="12" t="s">
        <v>290</v>
      </c>
      <c r="D97" s="11" t="s">
        <v>34</v>
      </c>
      <c r="E97" s="13">
        <v>85.424999999999997</v>
      </c>
      <c r="F97" s="14">
        <v>39636</v>
      </c>
      <c r="G97" s="14">
        <v>3385905.3</v>
      </c>
      <c r="H97" s="15">
        <v>39636</v>
      </c>
      <c r="I97" s="14">
        <v>3385905.3</v>
      </c>
      <c r="J97" s="16">
        <v>1</v>
      </c>
      <c r="K97" s="14">
        <v>39636</v>
      </c>
      <c r="L97" s="14">
        <v>3385905.3</v>
      </c>
      <c r="M97" s="14">
        <v>0</v>
      </c>
      <c r="N97" s="14">
        <v>0</v>
      </c>
      <c r="O97" s="14">
        <v>39636</v>
      </c>
      <c r="P97" s="14">
        <v>3385905.3</v>
      </c>
      <c r="Q97" s="14">
        <f t="shared" si="2"/>
        <v>3385905.3</v>
      </c>
      <c r="R97" s="14">
        <v>11042387.706</v>
      </c>
      <c r="S97" s="1">
        <v>0</v>
      </c>
      <c r="T97" s="1">
        <v>0</v>
      </c>
      <c r="U97" s="111"/>
    </row>
    <row r="98" spans="1:21" ht="18" customHeight="1" x14ac:dyDescent="0.2">
      <c r="A98" s="10">
        <v>195</v>
      </c>
      <c r="B98" s="11" t="s">
        <v>326</v>
      </c>
      <c r="C98" s="12" t="s">
        <v>292</v>
      </c>
      <c r="D98" s="11" t="s">
        <v>34</v>
      </c>
      <c r="E98" s="13">
        <v>135.67500000000001</v>
      </c>
      <c r="F98" s="14">
        <v>51364</v>
      </c>
      <c r="G98" s="14">
        <v>6968810.7000000002</v>
      </c>
      <c r="H98" s="15">
        <v>51364</v>
      </c>
      <c r="I98" s="14">
        <v>6968810.7000000002</v>
      </c>
      <c r="J98" s="16">
        <v>1</v>
      </c>
      <c r="K98" s="14">
        <v>51364</v>
      </c>
      <c r="L98" s="14">
        <v>6968810.7000000002</v>
      </c>
      <c r="M98" s="14">
        <v>0</v>
      </c>
      <c r="N98" s="14">
        <v>0</v>
      </c>
      <c r="O98" s="14">
        <v>51364</v>
      </c>
      <c r="P98" s="14">
        <v>6968810.7000000002</v>
      </c>
      <c r="Q98" s="14">
        <f t="shared" si="2"/>
        <v>6968810.7000000002</v>
      </c>
      <c r="R98" s="14">
        <v>8999.0102999999945</v>
      </c>
      <c r="S98" s="1">
        <v>0</v>
      </c>
      <c r="T98" s="1">
        <v>0</v>
      </c>
      <c r="U98" s="111"/>
    </row>
    <row r="99" spans="1:21" ht="18" customHeight="1" x14ac:dyDescent="0.2">
      <c r="A99" s="10">
        <v>196</v>
      </c>
      <c r="B99" s="11" t="s">
        <v>327</v>
      </c>
      <c r="C99" s="12" t="s">
        <v>294</v>
      </c>
      <c r="D99" s="11" t="s">
        <v>34</v>
      </c>
      <c r="E99" s="13">
        <v>27.135000000000002</v>
      </c>
      <c r="F99" s="14">
        <v>68909</v>
      </c>
      <c r="G99" s="14">
        <v>1869845.7150000001</v>
      </c>
      <c r="H99" s="15">
        <v>68909</v>
      </c>
      <c r="I99" s="14">
        <v>1869845.7150000001</v>
      </c>
      <c r="J99" s="16">
        <v>1</v>
      </c>
      <c r="K99" s="14">
        <v>68909</v>
      </c>
      <c r="L99" s="14">
        <v>1869845.7150000001</v>
      </c>
      <c r="M99" s="14">
        <v>0</v>
      </c>
      <c r="N99" s="14">
        <v>0</v>
      </c>
      <c r="O99" s="14">
        <v>68909</v>
      </c>
      <c r="P99" s="14">
        <v>1869845.7150000001</v>
      </c>
      <c r="Q99" s="14">
        <f t="shared" si="2"/>
        <v>1869845.7150000001</v>
      </c>
      <c r="R99" s="14">
        <v>13774137.600000001</v>
      </c>
      <c r="S99" s="1">
        <v>0</v>
      </c>
      <c r="T99" s="1">
        <v>0</v>
      </c>
      <c r="U99" s="111"/>
    </row>
    <row r="100" spans="1:21" ht="18" customHeight="1" x14ac:dyDescent="0.2">
      <c r="A100" s="10">
        <v>197</v>
      </c>
      <c r="B100" s="11" t="s">
        <v>329</v>
      </c>
      <c r="C100" s="12" t="s">
        <v>296</v>
      </c>
      <c r="D100" s="11" t="s">
        <v>34</v>
      </c>
      <c r="E100" s="13">
        <v>4.0200000000000005</v>
      </c>
      <c r="F100" s="14">
        <v>101000</v>
      </c>
      <c r="G100" s="14">
        <v>406020.00000000006</v>
      </c>
      <c r="H100" s="15">
        <v>101000</v>
      </c>
      <c r="I100" s="14">
        <v>406020.00000000006</v>
      </c>
      <c r="J100" s="16">
        <v>1</v>
      </c>
      <c r="K100" s="14">
        <v>101000</v>
      </c>
      <c r="L100" s="14">
        <v>406020.00000000006</v>
      </c>
      <c r="M100" s="14">
        <v>0</v>
      </c>
      <c r="N100" s="14">
        <v>0</v>
      </c>
      <c r="O100" s="14">
        <v>101000</v>
      </c>
      <c r="P100" s="14">
        <v>406020.00000000006</v>
      </c>
      <c r="Q100" s="14">
        <f t="shared" si="2"/>
        <v>406020.00000000006</v>
      </c>
      <c r="R100" s="14">
        <v>39890147.975999996</v>
      </c>
      <c r="S100" s="1">
        <v>0</v>
      </c>
      <c r="T100" s="1">
        <v>0</v>
      </c>
      <c r="U100" s="111"/>
    </row>
    <row r="101" spans="1:21" ht="18" customHeight="1" x14ac:dyDescent="0.2">
      <c r="A101" s="10">
        <v>198</v>
      </c>
      <c r="B101" s="11" t="s">
        <v>331</v>
      </c>
      <c r="C101" s="12" t="s">
        <v>298</v>
      </c>
      <c r="D101" s="11" t="s">
        <v>34</v>
      </c>
      <c r="E101" s="13">
        <v>28.28</v>
      </c>
      <c r="F101" s="14">
        <v>12818</v>
      </c>
      <c r="G101" s="14">
        <v>362493.04000000004</v>
      </c>
      <c r="H101" s="15">
        <v>19900</v>
      </c>
      <c r="I101" s="14">
        <v>562772</v>
      </c>
      <c r="J101" s="16">
        <v>1</v>
      </c>
      <c r="K101" s="14">
        <v>19900</v>
      </c>
      <c r="L101" s="14">
        <v>562772</v>
      </c>
      <c r="M101" s="14">
        <v>0</v>
      </c>
      <c r="N101" s="14">
        <v>0</v>
      </c>
      <c r="O101" s="14">
        <v>19900</v>
      </c>
      <c r="P101" s="14">
        <v>562772</v>
      </c>
      <c r="Q101" s="14">
        <f t="shared" si="2"/>
        <v>562772</v>
      </c>
      <c r="R101" s="14">
        <v>1046843.3451</v>
      </c>
      <c r="S101" s="1">
        <v>0</v>
      </c>
      <c r="T101" s="1">
        <v>0</v>
      </c>
      <c r="U101" s="111"/>
    </row>
    <row r="102" spans="1:21" ht="18" customHeight="1" x14ac:dyDescent="0.2">
      <c r="A102" s="10" t="s">
        <v>551</v>
      </c>
      <c r="B102" s="11" t="s">
        <v>129</v>
      </c>
      <c r="C102" s="12" t="s">
        <v>300</v>
      </c>
      <c r="D102" s="11" t="s">
        <v>34</v>
      </c>
      <c r="E102" s="13">
        <v>95.949999999999989</v>
      </c>
      <c r="F102" s="14">
        <v>50636</v>
      </c>
      <c r="G102" s="14">
        <v>4858524.1999999993</v>
      </c>
      <c r="H102" s="15">
        <v>124800</v>
      </c>
      <c r="I102" s="14">
        <v>11974559.999999998</v>
      </c>
      <c r="J102" s="16">
        <v>1</v>
      </c>
      <c r="K102" s="14">
        <v>124800</v>
      </c>
      <c r="L102" s="14">
        <v>11974559.999999998</v>
      </c>
      <c r="M102" s="14">
        <v>0</v>
      </c>
      <c r="N102" s="14">
        <v>0</v>
      </c>
      <c r="O102" s="14">
        <v>124800</v>
      </c>
      <c r="P102" s="14">
        <v>11974559.999999998</v>
      </c>
      <c r="Q102" s="14">
        <f t="shared" ref="Q102:Q133" si="3">E102*O102</f>
        <v>11974559.999999998</v>
      </c>
      <c r="R102" s="14">
        <v>360573</v>
      </c>
      <c r="S102" s="1">
        <v>0</v>
      </c>
      <c r="T102" s="1">
        <v>0</v>
      </c>
      <c r="U102" s="111"/>
    </row>
    <row r="103" spans="1:21" ht="18" customHeight="1" x14ac:dyDescent="0.2">
      <c r="A103" s="10">
        <v>200</v>
      </c>
      <c r="B103" s="11" t="s">
        <v>159</v>
      </c>
      <c r="C103" s="12" t="s">
        <v>301</v>
      </c>
      <c r="D103" s="11" t="s">
        <v>34</v>
      </c>
      <c r="E103" s="13">
        <v>18.18</v>
      </c>
      <c r="F103" s="14">
        <v>55909</v>
      </c>
      <c r="G103" s="14">
        <v>1016425.62</v>
      </c>
      <c r="H103" s="15">
        <v>145500</v>
      </c>
      <c r="I103" s="14">
        <v>2645190</v>
      </c>
      <c r="J103" s="16">
        <v>1</v>
      </c>
      <c r="K103" s="14">
        <v>145500</v>
      </c>
      <c r="L103" s="14">
        <v>2645190</v>
      </c>
      <c r="M103" s="14">
        <v>0</v>
      </c>
      <c r="N103" s="14">
        <v>0</v>
      </c>
      <c r="O103" s="14">
        <v>145500</v>
      </c>
      <c r="P103" s="14">
        <v>2645190</v>
      </c>
      <c r="Q103" s="14">
        <f t="shared" si="3"/>
        <v>2645190</v>
      </c>
      <c r="R103" s="14">
        <v>159273</v>
      </c>
      <c r="S103" s="1">
        <v>0</v>
      </c>
      <c r="T103" s="1">
        <v>0</v>
      </c>
      <c r="U103" s="111"/>
    </row>
    <row r="104" spans="1:21" ht="18" customHeight="1" x14ac:dyDescent="0.2">
      <c r="A104" s="10">
        <v>201</v>
      </c>
      <c r="B104" s="11" t="s">
        <v>127</v>
      </c>
      <c r="C104" s="12" t="s">
        <v>302</v>
      </c>
      <c r="D104" s="11" t="s">
        <v>34</v>
      </c>
      <c r="E104" s="13">
        <v>46.056000000000004</v>
      </c>
      <c r="F104" s="14">
        <v>111818</v>
      </c>
      <c r="G104" s="14">
        <v>5149889.8080000002</v>
      </c>
      <c r="H104" s="15">
        <v>238900</v>
      </c>
      <c r="I104" s="14">
        <v>11002778.4</v>
      </c>
      <c r="J104" s="16">
        <v>1</v>
      </c>
      <c r="K104" s="14">
        <v>238900</v>
      </c>
      <c r="L104" s="14">
        <v>11002778.4</v>
      </c>
      <c r="M104" s="14">
        <v>0</v>
      </c>
      <c r="N104" s="14">
        <v>0</v>
      </c>
      <c r="O104" s="14">
        <v>238900</v>
      </c>
      <c r="P104" s="14">
        <v>11002778.4</v>
      </c>
      <c r="Q104" s="14">
        <f t="shared" si="3"/>
        <v>11002778.4</v>
      </c>
      <c r="R104" s="14">
        <v>164368</v>
      </c>
      <c r="S104" s="1">
        <v>0</v>
      </c>
      <c r="T104" s="1">
        <v>0</v>
      </c>
      <c r="U104" s="111"/>
    </row>
    <row r="105" spans="1:21" ht="18" customHeight="1" x14ac:dyDescent="0.2">
      <c r="A105" s="10">
        <v>202</v>
      </c>
      <c r="B105" s="11" t="s">
        <v>148</v>
      </c>
      <c r="C105" s="12" t="s">
        <v>303</v>
      </c>
      <c r="D105" s="11" t="s">
        <v>34</v>
      </c>
      <c r="E105" s="13">
        <v>6.06</v>
      </c>
      <c r="F105" s="14">
        <v>5364</v>
      </c>
      <c r="G105" s="14">
        <v>32505.839999999997</v>
      </c>
      <c r="H105" s="15">
        <v>7700</v>
      </c>
      <c r="I105" s="14">
        <v>46662</v>
      </c>
      <c r="J105" s="16">
        <v>1</v>
      </c>
      <c r="K105" s="14">
        <v>7700</v>
      </c>
      <c r="L105" s="14">
        <v>46662</v>
      </c>
      <c r="M105" s="14">
        <v>0</v>
      </c>
      <c r="N105" s="14">
        <v>0</v>
      </c>
      <c r="O105" s="14">
        <v>7700</v>
      </c>
      <c r="P105" s="14">
        <v>46662</v>
      </c>
      <c r="Q105" s="14">
        <f t="shared" si="3"/>
        <v>46662</v>
      </c>
      <c r="R105" s="14">
        <v>33182</v>
      </c>
      <c r="S105" s="1">
        <v>0</v>
      </c>
      <c r="T105" s="1">
        <v>0</v>
      </c>
      <c r="U105" s="111"/>
    </row>
    <row r="106" spans="1:21" ht="18" customHeight="1" x14ac:dyDescent="0.2">
      <c r="A106" s="10">
        <v>203</v>
      </c>
      <c r="B106" s="11" t="s">
        <v>127</v>
      </c>
      <c r="C106" s="12" t="s">
        <v>305</v>
      </c>
      <c r="D106" s="11" t="s">
        <v>34</v>
      </c>
      <c r="E106" s="13">
        <v>25.25</v>
      </c>
      <c r="F106" s="14">
        <v>19545</v>
      </c>
      <c r="G106" s="14">
        <v>493511.25</v>
      </c>
      <c r="H106" s="15">
        <v>39000</v>
      </c>
      <c r="I106" s="14">
        <v>984750</v>
      </c>
      <c r="J106" s="16">
        <v>1</v>
      </c>
      <c r="K106" s="14">
        <v>39000</v>
      </c>
      <c r="L106" s="14">
        <v>984750</v>
      </c>
      <c r="M106" s="14">
        <v>0</v>
      </c>
      <c r="N106" s="14">
        <v>0</v>
      </c>
      <c r="O106" s="14">
        <v>39000</v>
      </c>
      <c r="P106" s="14">
        <v>984750</v>
      </c>
      <c r="Q106" s="14">
        <f t="shared" si="3"/>
        <v>984750</v>
      </c>
      <c r="R106" s="14">
        <v>229080</v>
      </c>
      <c r="S106" s="1">
        <v>0</v>
      </c>
      <c r="T106" s="1">
        <v>0</v>
      </c>
      <c r="U106" s="111"/>
    </row>
    <row r="107" spans="1:21" ht="18" customHeight="1" x14ac:dyDescent="0.2">
      <c r="A107" s="10">
        <v>204</v>
      </c>
      <c r="B107" s="11" t="s">
        <v>146</v>
      </c>
      <c r="C107" s="12" t="s">
        <v>306</v>
      </c>
      <c r="D107" s="11" t="s">
        <v>34</v>
      </c>
      <c r="E107" s="13">
        <v>48.48</v>
      </c>
      <c r="F107" s="14">
        <v>19545</v>
      </c>
      <c r="G107" s="14">
        <v>947541.6</v>
      </c>
      <c r="H107" s="15">
        <v>55500</v>
      </c>
      <c r="I107" s="14">
        <v>2690640</v>
      </c>
      <c r="J107" s="16">
        <v>1</v>
      </c>
      <c r="K107" s="14">
        <v>55500</v>
      </c>
      <c r="L107" s="14">
        <v>2690640</v>
      </c>
      <c r="M107" s="14">
        <v>0</v>
      </c>
      <c r="N107" s="14">
        <v>0</v>
      </c>
      <c r="O107" s="14">
        <v>55500</v>
      </c>
      <c r="P107" s="14">
        <v>2690640</v>
      </c>
      <c r="Q107" s="14">
        <f t="shared" si="3"/>
        <v>2690640</v>
      </c>
      <c r="R107" s="14">
        <v>145910</v>
      </c>
      <c r="S107" s="1">
        <v>0</v>
      </c>
      <c r="T107" s="1">
        <v>0</v>
      </c>
      <c r="U107" s="111"/>
    </row>
    <row r="108" spans="1:21" ht="18" customHeight="1" x14ac:dyDescent="0.2">
      <c r="A108" s="10">
        <v>205</v>
      </c>
      <c r="B108" s="11" t="s">
        <v>339</v>
      </c>
      <c r="C108" s="12" t="s">
        <v>308</v>
      </c>
      <c r="D108" s="11" t="s">
        <v>34</v>
      </c>
      <c r="E108" s="13">
        <v>131.30000000000001</v>
      </c>
      <c r="F108" s="14">
        <v>33545</v>
      </c>
      <c r="G108" s="14">
        <v>4404458.5</v>
      </c>
      <c r="H108" s="15">
        <v>79700</v>
      </c>
      <c r="I108" s="14">
        <v>10464610</v>
      </c>
      <c r="J108" s="16">
        <v>1</v>
      </c>
      <c r="K108" s="14">
        <v>79700</v>
      </c>
      <c r="L108" s="14">
        <v>10464610</v>
      </c>
      <c r="M108" s="14">
        <v>0</v>
      </c>
      <c r="N108" s="14">
        <v>0</v>
      </c>
      <c r="O108" s="14">
        <v>79700</v>
      </c>
      <c r="P108" s="14">
        <v>10464610</v>
      </c>
      <c r="Q108" s="14">
        <f t="shared" si="3"/>
        <v>10464610</v>
      </c>
      <c r="R108" s="14">
        <v>0</v>
      </c>
      <c r="S108" s="1">
        <v>0</v>
      </c>
      <c r="T108" s="1">
        <v>0</v>
      </c>
      <c r="U108" s="111"/>
    </row>
    <row r="109" spans="1:21" ht="35.25" customHeight="1" x14ac:dyDescent="0.2">
      <c r="A109" s="10">
        <v>206</v>
      </c>
      <c r="B109" s="11" t="s">
        <v>341</v>
      </c>
      <c r="C109" s="12" t="s">
        <v>310</v>
      </c>
      <c r="D109" s="11" t="s">
        <v>29</v>
      </c>
      <c r="E109" s="13">
        <v>9</v>
      </c>
      <c r="F109" s="14">
        <v>143333</v>
      </c>
      <c r="G109" s="14">
        <v>1289997</v>
      </c>
      <c r="H109" s="15">
        <v>175000</v>
      </c>
      <c r="I109" s="14">
        <v>1575000</v>
      </c>
      <c r="J109" s="16">
        <v>1</v>
      </c>
      <c r="K109" s="14">
        <v>175000</v>
      </c>
      <c r="L109" s="14">
        <v>1575000</v>
      </c>
      <c r="M109" s="14">
        <v>0</v>
      </c>
      <c r="N109" s="14">
        <v>0</v>
      </c>
      <c r="O109" s="14">
        <v>175000</v>
      </c>
      <c r="P109" s="14">
        <v>1575000</v>
      </c>
      <c r="Q109" s="14">
        <f t="shared" si="3"/>
        <v>1575000</v>
      </c>
      <c r="R109" s="14">
        <v>19291067.669999998</v>
      </c>
      <c r="S109" s="1">
        <v>0</v>
      </c>
      <c r="T109" s="1">
        <v>0</v>
      </c>
      <c r="U109" s="111"/>
    </row>
    <row r="110" spans="1:21" ht="18" customHeight="1" x14ac:dyDescent="0.2">
      <c r="A110" s="10">
        <v>207</v>
      </c>
      <c r="B110" s="11" t="s">
        <v>343</v>
      </c>
      <c r="C110" s="12" t="s">
        <v>60</v>
      </c>
      <c r="D110" s="11" t="s">
        <v>32</v>
      </c>
      <c r="E110" s="13">
        <v>1</v>
      </c>
      <c r="F110" s="14">
        <v>3100000</v>
      </c>
      <c r="G110" s="14">
        <v>3100000</v>
      </c>
      <c r="H110" s="15">
        <v>3100000</v>
      </c>
      <c r="I110" s="14">
        <v>3100000</v>
      </c>
      <c r="J110" s="16">
        <v>1</v>
      </c>
      <c r="K110" s="14">
        <v>3100000</v>
      </c>
      <c r="L110" s="14">
        <v>3100000</v>
      </c>
      <c r="M110" s="14">
        <v>0</v>
      </c>
      <c r="N110" s="14">
        <v>0</v>
      </c>
      <c r="O110" s="14">
        <v>3100000</v>
      </c>
      <c r="P110" s="14">
        <v>3100000</v>
      </c>
      <c r="Q110" s="14">
        <f t="shared" si="3"/>
        <v>3100000</v>
      </c>
      <c r="R110" s="14">
        <v>1173464.9999999991</v>
      </c>
      <c r="S110" s="1">
        <v>0</v>
      </c>
      <c r="T110" s="1">
        <v>0</v>
      </c>
      <c r="U110" s="111"/>
    </row>
    <row r="111" spans="1:21" ht="18" customHeight="1" x14ac:dyDescent="0.2">
      <c r="A111" s="10">
        <v>208</v>
      </c>
      <c r="B111" s="11" t="s">
        <v>345</v>
      </c>
      <c r="C111" s="12" t="s">
        <v>312</v>
      </c>
      <c r="D111" s="11" t="s">
        <v>29</v>
      </c>
      <c r="E111" s="13">
        <v>14</v>
      </c>
      <c r="F111" s="14">
        <v>563333</v>
      </c>
      <c r="G111" s="14">
        <v>7886662</v>
      </c>
      <c r="H111" s="15">
        <v>1250000</v>
      </c>
      <c r="I111" s="14">
        <v>17500000</v>
      </c>
      <c r="J111" s="16">
        <v>1</v>
      </c>
      <c r="K111" s="14">
        <v>1250000</v>
      </c>
      <c r="L111" s="14">
        <v>17500000</v>
      </c>
      <c r="M111" s="14">
        <v>0</v>
      </c>
      <c r="N111" s="14">
        <v>0</v>
      </c>
      <c r="O111" s="14">
        <v>1250000</v>
      </c>
      <c r="P111" s="14">
        <v>17500000</v>
      </c>
      <c r="Q111" s="14">
        <f t="shared" si="3"/>
        <v>17500000</v>
      </c>
      <c r="R111" s="14">
        <v>0</v>
      </c>
      <c r="S111" s="1">
        <v>0</v>
      </c>
      <c r="T111" s="1">
        <v>0</v>
      </c>
      <c r="U111" s="111"/>
    </row>
    <row r="112" spans="1:21" ht="18" customHeight="1" x14ac:dyDescent="0.2">
      <c r="A112" s="10">
        <v>214</v>
      </c>
      <c r="B112" s="11" t="s">
        <v>354</v>
      </c>
      <c r="C112" s="12" t="s">
        <v>62</v>
      </c>
      <c r="D112" s="11" t="s">
        <v>29</v>
      </c>
      <c r="E112" s="13">
        <v>4</v>
      </c>
      <c r="F112" s="14">
        <v>15000</v>
      </c>
      <c r="G112" s="14">
        <v>60000</v>
      </c>
      <c r="H112" s="15">
        <v>15000</v>
      </c>
      <c r="I112" s="14">
        <v>60000</v>
      </c>
      <c r="J112" s="16">
        <v>1</v>
      </c>
      <c r="K112" s="14">
        <v>15000</v>
      </c>
      <c r="L112" s="14">
        <v>60000</v>
      </c>
      <c r="M112" s="14">
        <v>0</v>
      </c>
      <c r="N112" s="14">
        <v>0</v>
      </c>
      <c r="O112" s="14">
        <v>15000</v>
      </c>
      <c r="P112" s="14">
        <v>60000</v>
      </c>
      <c r="Q112" s="14">
        <f t="shared" si="3"/>
        <v>60000</v>
      </c>
      <c r="R112" s="14">
        <v>0</v>
      </c>
      <c r="S112" s="1">
        <v>0</v>
      </c>
      <c r="T112" s="1">
        <v>0</v>
      </c>
      <c r="U112" s="111"/>
    </row>
    <row r="113" spans="1:21" ht="18" customHeight="1" x14ac:dyDescent="0.2">
      <c r="A113" s="10">
        <v>215</v>
      </c>
      <c r="B113" s="11" t="s">
        <v>356</v>
      </c>
      <c r="C113" s="12" t="s">
        <v>316</v>
      </c>
      <c r="D113" s="11" t="s">
        <v>29</v>
      </c>
      <c r="E113" s="13">
        <v>10</v>
      </c>
      <c r="F113" s="14">
        <v>6182</v>
      </c>
      <c r="G113" s="14">
        <v>61820</v>
      </c>
      <c r="H113" s="15">
        <v>76545</v>
      </c>
      <c r="I113" s="14">
        <v>765450</v>
      </c>
      <c r="J113" s="16">
        <v>1</v>
      </c>
      <c r="K113" s="14">
        <v>76545</v>
      </c>
      <c r="L113" s="14">
        <v>765450</v>
      </c>
      <c r="M113" s="14">
        <v>0</v>
      </c>
      <c r="N113" s="14">
        <v>0</v>
      </c>
      <c r="O113" s="14">
        <v>76545</v>
      </c>
      <c r="P113" s="14">
        <v>765450</v>
      </c>
      <c r="Q113" s="14">
        <f t="shared" si="3"/>
        <v>765450</v>
      </c>
      <c r="R113" s="14">
        <v>-55080</v>
      </c>
      <c r="S113" s="1">
        <v>0</v>
      </c>
      <c r="T113" s="1">
        <v>0</v>
      </c>
      <c r="U113" s="111"/>
    </row>
    <row r="114" spans="1:21" ht="18" customHeight="1" x14ac:dyDescent="0.2">
      <c r="A114" s="10">
        <v>216</v>
      </c>
      <c r="B114" s="11" t="s">
        <v>358</v>
      </c>
      <c r="C114" s="12" t="s">
        <v>317</v>
      </c>
      <c r="D114" s="11" t="s">
        <v>29</v>
      </c>
      <c r="E114" s="13">
        <v>4</v>
      </c>
      <c r="F114" s="14">
        <v>9545</v>
      </c>
      <c r="G114" s="14">
        <v>38180</v>
      </c>
      <c r="H114" s="15">
        <v>87909</v>
      </c>
      <c r="I114" s="14">
        <v>351636</v>
      </c>
      <c r="J114" s="16">
        <v>1</v>
      </c>
      <c r="K114" s="14">
        <v>87909</v>
      </c>
      <c r="L114" s="14">
        <v>351636</v>
      </c>
      <c r="M114" s="14">
        <v>0</v>
      </c>
      <c r="N114" s="14">
        <v>0</v>
      </c>
      <c r="O114" s="14">
        <v>87909</v>
      </c>
      <c r="P114" s="14">
        <v>351636</v>
      </c>
      <c r="Q114" s="14">
        <f t="shared" si="3"/>
        <v>351636</v>
      </c>
      <c r="R114" s="14">
        <v>-14333310</v>
      </c>
      <c r="S114" s="1">
        <v>0</v>
      </c>
      <c r="T114" s="1">
        <v>0</v>
      </c>
      <c r="U114" s="111"/>
    </row>
    <row r="115" spans="1:21" ht="18" customHeight="1" x14ac:dyDescent="0.2">
      <c r="A115" s="10">
        <v>217</v>
      </c>
      <c r="B115" s="11" t="s">
        <v>360</v>
      </c>
      <c r="C115" s="12" t="s">
        <v>318</v>
      </c>
      <c r="D115" s="11" t="s">
        <v>29</v>
      </c>
      <c r="E115" s="13">
        <v>4</v>
      </c>
      <c r="F115" s="14">
        <v>17182</v>
      </c>
      <c r="G115" s="14">
        <v>68728</v>
      </c>
      <c r="H115" s="15">
        <v>132091</v>
      </c>
      <c r="I115" s="14">
        <v>528364</v>
      </c>
      <c r="J115" s="16">
        <v>1</v>
      </c>
      <c r="K115" s="14">
        <v>132091</v>
      </c>
      <c r="L115" s="14">
        <v>528364</v>
      </c>
      <c r="M115" s="14">
        <v>0</v>
      </c>
      <c r="N115" s="14">
        <v>0</v>
      </c>
      <c r="O115" s="14">
        <v>132091</v>
      </c>
      <c r="P115" s="14">
        <v>528364</v>
      </c>
      <c r="Q115" s="14">
        <f t="shared" si="3"/>
        <v>528364</v>
      </c>
      <c r="R115" s="14">
        <v>0</v>
      </c>
      <c r="S115" s="1">
        <v>0</v>
      </c>
      <c r="T115" s="1">
        <v>0</v>
      </c>
      <c r="U115" s="111"/>
    </row>
    <row r="116" spans="1:21" ht="18" customHeight="1" x14ac:dyDescent="0.2">
      <c r="A116" s="10">
        <v>220</v>
      </c>
      <c r="B116" s="11" t="s">
        <v>366</v>
      </c>
      <c r="C116" s="12" t="s">
        <v>74</v>
      </c>
      <c r="D116" s="11" t="s">
        <v>32</v>
      </c>
      <c r="E116" s="13">
        <v>8</v>
      </c>
      <c r="F116" s="14">
        <v>450000</v>
      </c>
      <c r="G116" s="14">
        <v>3600000</v>
      </c>
      <c r="H116" s="15">
        <v>450000</v>
      </c>
      <c r="I116" s="14">
        <v>3600000</v>
      </c>
      <c r="J116" s="16">
        <v>1</v>
      </c>
      <c r="K116" s="14">
        <v>450000</v>
      </c>
      <c r="L116" s="14">
        <v>3600000</v>
      </c>
      <c r="M116" s="14">
        <v>0</v>
      </c>
      <c r="N116" s="14">
        <v>0</v>
      </c>
      <c r="O116" s="14">
        <v>450000</v>
      </c>
      <c r="P116" s="14">
        <v>3600000</v>
      </c>
      <c r="Q116" s="14">
        <f t="shared" si="3"/>
        <v>3600000</v>
      </c>
      <c r="R116" s="14">
        <v>231727</v>
      </c>
      <c r="S116" s="1">
        <v>0</v>
      </c>
      <c r="T116" s="1">
        <v>0</v>
      </c>
      <c r="U116" s="111"/>
    </row>
    <row r="117" spans="1:21" ht="18" customHeight="1" x14ac:dyDescent="0.2">
      <c r="A117" s="10">
        <v>221</v>
      </c>
      <c r="B117" s="11" t="s">
        <v>368</v>
      </c>
      <c r="C117" s="12" t="s">
        <v>69</v>
      </c>
      <c r="D117" s="11" t="s">
        <v>32</v>
      </c>
      <c r="E117" s="13">
        <v>1</v>
      </c>
      <c r="F117" s="14">
        <v>125000</v>
      </c>
      <c r="G117" s="14">
        <v>125000</v>
      </c>
      <c r="H117" s="15">
        <v>125000</v>
      </c>
      <c r="I117" s="14">
        <v>125000</v>
      </c>
      <c r="J117" s="16">
        <v>1</v>
      </c>
      <c r="K117" s="14">
        <v>125000</v>
      </c>
      <c r="L117" s="14">
        <v>125000</v>
      </c>
      <c r="M117" s="14">
        <v>0</v>
      </c>
      <c r="N117" s="14">
        <v>0</v>
      </c>
      <c r="O117" s="14">
        <v>125000</v>
      </c>
      <c r="P117" s="14">
        <v>125000</v>
      </c>
      <c r="Q117" s="14">
        <f t="shared" si="3"/>
        <v>125000</v>
      </c>
      <c r="R117" s="14">
        <v>116309</v>
      </c>
      <c r="S117" s="1">
        <v>0</v>
      </c>
      <c r="T117" s="1">
        <v>0</v>
      </c>
      <c r="U117" s="111"/>
    </row>
    <row r="118" spans="1:21" ht="18" customHeight="1" x14ac:dyDescent="0.2">
      <c r="A118" s="10">
        <v>222</v>
      </c>
      <c r="B118" s="11" t="s">
        <v>366</v>
      </c>
      <c r="C118" s="12" t="s">
        <v>71</v>
      </c>
      <c r="D118" s="11" t="s">
        <v>29</v>
      </c>
      <c r="E118" s="13">
        <v>9</v>
      </c>
      <c r="F118" s="14">
        <v>50500</v>
      </c>
      <c r="G118" s="14">
        <v>454500</v>
      </c>
      <c r="H118" s="15">
        <v>50500</v>
      </c>
      <c r="I118" s="14">
        <v>454500</v>
      </c>
      <c r="J118" s="16">
        <v>1</v>
      </c>
      <c r="K118" s="14">
        <v>50500</v>
      </c>
      <c r="L118" s="14">
        <v>454500</v>
      </c>
      <c r="M118" s="14">
        <v>0</v>
      </c>
      <c r="N118" s="14">
        <v>0</v>
      </c>
      <c r="O118" s="14">
        <v>50500</v>
      </c>
      <c r="P118" s="14">
        <v>454500</v>
      </c>
      <c r="Q118" s="14">
        <f t="shared" si="3"/>
        <v>454500</v>
      </c>
      <c r="R118" s="14">
        <v>1158635</v>
      </c>
      <c r="S118" s="1">
        <v>0</v>
      </c>
      <c r="T118" s="1">
        <v>0</v>
      </c>
      <c r="U118" s="111"/>
    </row>
    <row r="119" spans="1:21" ht="18" customHeight="1" x14ac:dyDescent="0.2">
      <c r="A119" s="10">
        <v>223</v>
      </c>
      <c r="B119" s="11" t="s">
        <v>371</v>
      </c>
      <c r="C119" s="12" t="s">
        <v>320</v>
      </c>
      <c r="D119" s="11" t="s">
        <v>47</v>
      </c>
      <c r="E119" s="13">
        <v>56.354999999999997</v>
      </c>
      <c r="F119" s="14">
        <v>45200</v>
      </c>
      <c r="G119" s="14">
        <v>2547246</v>
      </c>
      <c r="H119" s="15">
        <v>47500</v>
      </c>
      <c r="I119" s="14">
        <v>2676862.5</v>
      </c>
      <c r="J119" s="16">
        <v>1</v>
      </c>
      <c r="K119" s="14">
        <v>47500</v>
      </c>
      <c r="L119" s="14">
        <v>2676862.5</v>
      </c>
      <c r="M119" s="14">
        <v>0</v>
      </c>
      <c r="N119" s="14">
        <v>0</v>
      </c>
      <c r="O119" s="14">
        <v>47500</v>
      </c>
      <c r="P119" s="14">
        <v>2676862.5</v>
      </c>
      <c r="Q119" s="14">
        <f t="shared" si="3"/>
        <v>2676862.5</v>
      </c>
      <c r="R119" s="14">
        <v>837272</v>
      </c>
      <c r="S119" s="1">
        <v>0</v>
      </c>
      <c r="T119" s="1">
        <v>0</v>
      </c>
      <c r="U119" s="111"/>
    </row>
    <row r="120" spans="1:21" ht="18" customHeight="1" x14ac:dyDescent="0.2">
      <c r="A120" s="10">
        <v>234</v>
      </c>
      <c r="B120" s="11" t="s">
        <v>385</v>
      </c>
      <c r="C120" s="12" t="s">
        <v>57</v>
      </c>
      <c r="D120" s="11" t="s">
        <v>32</v>
      </c>
      <c r="E120" s="13">
        <v>3</v>
      </c>
      <c r="F120" s="14">
        <v>1890000</v>
      </c>
      <c r="G120" s="14">
        <v>5670000</v>
      </c>
      <c r="H120" s="15">
        <v>1890000</v>
      </c>
      <c r="I120" s="14">
        <v>5670000</v>
      </c>
      <c r="J120" s="16">
        <v>1</v>
      </c>
      <c r="K120" s="14">
        <v>1890000</v>
      </c>
      <c r="L120" s="14">
        <v>5670000</v>
      </c>
      <c r="M120" s="14">
        <v>0</v>
      </c>
      <c r="N120" s="14">
        <v>0</v>
      </c>
      <c r="O120" s="14">
        <v>1890000</v>
      </c>
      <c r="P120" s="14">
        <v>5670000</v>
      </c>
      <c r="Q120" s="14">
        <f t="shared" si="3"/>
        <v>5670000</v>
      </c>
      <c r="R120" s="14">
        <v>3133108.1355999988</v>
      </c>
      <c r="S120" s="1">
        <v>0</v>
      </c>
      <c r="T120" s="1">
        <v>0</v>
      </c>
      <c r="U120" s="111"/>
    </row>
    <row r="121" spans="1:21" ht="18" customHeight="1" x14ac:dyDescent="0.2">
      <c r="A121" s="10">
        <v>236</v>
      </c>
      <c r="B121" s="11" t="s">
        <v>387</v>
      </c>
      <c r="C121" s="12" t="s">
        <v>333</v>
      </c>
      <c r="D121" s="11" t="s">
        <v>29</v>
      </c>
      <c r="E121" s="13">
        <v>3</v>
      </c>
      <c r="F121" s="14">
        <v>10909</v>
      </c>
      <c r="G121" s="14">
        <v>32727</v>
      </c>
      <c r="H121" s="15">
        <v>131100</v>
      </c>
      <c r="I121" s="14">
        <v>393300</v>
      </c>
      <c r="J121" s="16">
        <v>1</v>
      </c>
      <c r="K121" s="14">
        <v>131100</v>
      </c>
      <c r="L121" s="14">
        <v>393300</v>
      </c>
      <c r="M121" s="14">
        <v>0</v>
      </c>
      <c r="N121" s="14">
        <v>0</v>
      </c>
      <c r="O121" s="14">
        <v>131100</v>
      </c>
      <c r="P121" s="14">
        <v>393300</v>
      </c>
      <c r="Q121" s="14">
        <f t="shared" si="3"/>
        <v>393300</v>
      </c>
      <c r="R121" s="14">
        <v>580996.42659999989</v>
      </c>
      <c r="S121" s="1">
        <v>0</v>
      </c>
      <c r="T121" s="1">
        <v>0</v>
      </c>
      <c r="U121" s="111"/>
    </row>
    <row r="122" spans="1:21" ht="18" customHeight="1" x14ac:dyDescent="0.2">
      <c r="A122" s="10">
        <v>237</v>
      </c>
      <c r="B122" s="11" t="s">
        <v>389</v>
      </c>
      <c r="C122" s="12" t="s">
        <v>334</v>
      </c>
      <c r="D122" s="11" t="s">
        <v>29</v>
      </c>
      <c r="E122" s="13">
        <v>3</v>
      </c>
      <c r="F122" s="14">
        <v>10909</v>
      </c>
      <c r="G122" s="14">
        <v>32727</v>
      </c>
      <c r="H122" s="15">
        <v>64000</v>
      </c>
      <c r="I122" s="14">
        <v>192000</v>
      </c>
      <c r="J122" s="16">
        <v>1</v>
      </c>
      <c r="K122" s="14">
        <v>64000</v>
      </c>
      <c r="L122" s="14">
        <v>192000</v>
      </c>
      <c r="M122" s="14">
        <v>0</v>
      </c>
      <c r="N122" s="14">
        <v>0</v>
      </c>
      <c r="O122" s="14">
        <v>64000</v>
      </c>
      <c r="P122" s="14">
        <v>192000</v>
      </c>
      <c r="Q122" s="14">
        <f t="shared" si="3"/>
        <v>192000</v>
      </c>
      <c r="R122" s="14">
        <v>4248398.1767840013</v>
      </c>
      <c r="S122" s="1">
        <v>0</v>
      </c>
      <c r="T122" s="1">
        <v>0</v>
      </c>
      <c r="U122" s="111"/>
    </row>
    <row r="123" spans="1:21" ht="18" customHeight="1" x14ac:dyDescent="0.2">
      <c r="A123" s="10">
        <v>238</v>
      </c>
      <c r="B123" s="11" t="s">
        <v>391</v>
      </c>
      <c r="C123" s="12" t="s">
        <v>335</v>
      </c>
      <c r="D123" s="11" t="s">
        <v>29</v>
      </c>
      <c r="E123" s="13">
        <v>16</v>
      </c>
      <c r="F123" s="14">
        <v>6182</v>
      </c>
      <c r="G123" s="14">
        <v>98912</v>
      </c>
      <c r="H123" s="15">
        <v>16455</v>
      </c>
      <c r="I123" s="14">
        <v>263280</v>
      </c>
      <c r="J123" s="16">
        <v>1</v>
      </c>
      <c r="K123" s="14">
        <v>16455</v>
      </c>
      <c r="L123" s="14">
        <v>263280</v>
      </c>
      <c r="M123" s="14">
        <v>0</v>
      </c>
      <c r="N123" s="14">
        <v>0</v>
      </c>
      <c r="O123" s="14">
        <v>16455</v>
      </c>
      <c r="P123" s="14">
        <v>263280</v>
      </c>
      <c r="Q123" s="14">
        <f t="shared" si="3"/>
        <v>263280</v>
      </c>
      <c r="R123" s="14">
        <v>189841.38994999998</v>
      </c>
      <c r="S123" s="1">
        <v>0</v>
      </c>
      <c r="T123" s="1">
        <v>0</v>
      </c>
      <c r="U123" s="111"/>
    </row>
    <row r="124" spans="1:21" ht="18" customHeight="1" x14ac:dyDescent="0.2">
      <c r="A124" s="10">
        <v>239</v>
      </c>
      <c r="B124" s="11" t="s">
        <v>129</v>
      </c>
      <c r="C124" s="12" t="s">
        <v>336</v>
      </c>
      <c r="D124" s="11" t="s">
        <v>29</v>
      </c>
      <c r="E124" s="13">
        <v>1</v>
      </c>
      <c r="F124" s="14">
        <v>17182</v>
      </c>
      <c r="G124" s="14">
        <v>17182</v>
      </c>
      <c r="H124" s="15">
        <v>50364</v>
      </c>
      <c r="I124" s="14">
        <v>50364</v>
      </c>
      <c r="J124" s="16">
        <v>1</v>
      </c>
      <c r="K124" s="14">
        <v>50364</v>
      </c>
      <c r="L124" s="14">
        <v>50364</v>
      </c>
      <c r="M124" s="14">
        <v>0</v>
      </c>
      <c r="N124" s="14">
        <v>0</v>
      </c>
      <c r="O124" s="14">
        <v>50364</v>
      </c>
      <c r="P124" s="14">
        <v>50364</v>
      </c>
      <c r="Q124" s="14">
        <f t="shared" si="3"/>
        <v>50364</v>
      </c>
      <c r="R124" s="14">
        <v>1109429</v>
      </c>
      <c r="S124" s="1">
        <v>0</v>
      </c>
      <c r="T124" s="1">
        <v>0</v>
      </c>
      <c r="U124" s="111"/>
    </row>
    <row r="125" spans="1:21" ht="18" customHeight="1" x14ac:dyDescent="0.2">
      <c r="A125" s="10">
        <v>240</v>
      </c>
      <c r="B125" s="11" t="s">
        <v>131</v>
      </c>
      <c r="C125" s="12" t="s">
        <v>337</v>
      </c>
      <c r="D125" s="11" t="s">
        <v>29</v>
      </c>
      <c r="E125" s="13">
        <v>20</v>
      </c>
      <c r="F125" s="14">
        <v>6182</v>
      </c>
      <c r="G125" s="14">
        <v>123640</v>
      </c>
      <c r="H125" s="15">
        <v>17636</v>
      </c>
      <c r="I125" s="14">
        <v>352720</v>
      </c>
      <c r="J125" s="16">
        <v>1</v>
      </c>
      <c r="K125" s="14">
        <v>17636</v>
      </c>
      <c r="L125" s="14">
        <v>352720</v>
      </c>
      <c r="M125" s="14">
        <v>0</v>
      </c>
      <c r="N125" s="14">
        <v>0</v>
      </c>
      <c r="O125" s="14">
        <v>17636</v>
      </c>
      <c r="P125" s="14">
        <v>352720</v>
      </c>
      <c r="Q125" s="14">
        <f t="shared" si="3"/>
        <v>352720</v>
      </c>
      <c r="R125" s="14">
        <v>568638</v>
      </c>
      <c r="S125" s="1">
        <v>0</v>
      </c>
      <c r="T125" s="1">
        <v>0</v>
      </c>
      <c r="U125" s="111"/>
    </row>
    <row r="126" spans="1:21" ht="18" customHeight="1" x14ac:dyDescent="0.2">
      <c r="A126" s="10">
        <v>241</v>
      </c>
      <c r="B126" s="11" t="s">
        <v>153</v>
      </c>
      <c r="C126" s="12" t="s">
        <v>338</v>
      </c>
      <c r="D126" s="11" t="s">
        <v>29</v>
      </c>
      <c r="E126" s="13">
        <v>5</v>
      </c>
      <c r="F126" s="14">
        <v>9545</v>
      </c>
      <c r="G126" s="14">
        <v>47725</v>
      </c>
      <c r="H126" s="15">
        <v>38727</v>
      </c>
      <c r="I126" s="14">
        <v>193635</v>
      </c>
      <c r="J126" s="16">
        <v>1</v>
      </c>
      <c r="K126" s="14">
        <v>38727</v>
      </c>
      <c r="L126" s="14">
        <v>193635</v>
      </c>
      <c r="M126" s="14">
        <v>0</v>
      </c>
      <c r="N126" s="14">
        <v>0</v>
      </c>
      <c r="O126" s="14">
        <v>38727</v>
      </c>
      <c r="P126" s="14">
        <v>193635</v>
      </c>
      <c r="Q126" s="14">
        <f t="shared" si="3"/>
        <v>193635</v>
      </c>
      <c r="R126" s="14">
        <v>60764</v>
      </c>
      <c r="S126" s="1">
        <v>0</v>
      </c>
      <c r="T126" s="1">
        <v>0</v>
      </c>
      <c r="U126" s="111"/>
    </row>
    <row r="127" spans="1:21" ht="18" customHeight="1" x14ac:dyDescent="0.2">
      <c r="A127" s="10">
        <v>242</v>
      </c>
      <c r="B127" s="11" t="s">
        <v>159</v>
      </c>
      <c r="C127" s="12" t="s">
        <v>73</v>
      </c>
      <c r="D127" s="11" t="s">
        <v>29</v>
      </c>
      <c r="E127" s="13">
        <v>80</v>
      </c>
      <c r="F127" s="14">
        <v>12000</v>
      </c>
      <c r="G127" s="14">
        <v>960000</v>
      </c>
      <c r="H127" s="15">
        <v>12000</v>
      </c>
      <c r="I127" s="14">
        <v>960000</v>
      </c>
      <c r="J127" s="16">
        <v>1</v>
      </c>
      <c r="K127" s="14">
        <v>12000</v>
      </c>
      <c r="L127" s="14">
        <v>960000</v>
      </c>
      <c r="M127" s="14">
        <v>0</v>
      </c>
      <c r="N127" s="14">
        <v>0</v>
      </c>
      <c r="O127" s="14">
        <v>12000</v>
      </c>
      <c r="P127" s="14">
        <v>960000</v>
      </c>
      <c r="Q127" s="14">
        <f t="shared" si="3"/>
        <v>960000</v>
      </c>
      <c r="R127" s="14">
        <v>270328</v>
      </c>
      <c r="S127" s="1">
        <v>0</v>
      </c>
      <c r="T127" s="1">
        <v>0</v>
      </c>
      <c r="U127" s="111"/>
    </row>
    <row r="128" spans="1:21" ht="18" customHeight="1" x14ac:dyDescent="0.2">
      <c r="A128" s="10">
        <v>1</v>
      </c>
      <c r="B128" s="11" t="s">
        <v>27</v>
      </c>
      <c r="C128" s="12" t="s">
        <v>340</v>
      </c>
      <c r="D128" s="11" t="s">
        <v>32</v>
      </c>
      <c r="E128" s="13">
        <v>34.888420000000004</v>
      </c>
      <c r="F128" s="14">
        <v>4000</v>
      </c>
      <c r="G128" s="14">
        <v>139553.68000000002</v>
      </c>
      <c r="H128" s="15">
        <v>4000</v>
      </c>
      <c r="I128" s="14">
        <v>139553.68000000002</v>
      </c>
      <c r="J128" s="16">
        <v>1</v>
      </c>
      <c r="K128" s="14">
        <v>4000</v>
      </c>
      <c r="L128" s="14">
        <v>139553.68000000002</v>
      </c>
      <c r="M128" s="14">
        <v>0</v>
      </c>
      <c r="N128" s="14">
        <v>0</v>
      </c>
      <c r="O128" s="14">
        <v>4000</v>
      </c>
      <c r="P128" s="14">
        <v>139553.68000000002</v>
      </c>
      <c r="Q128" s="14">
        <f t="shared" si="3"/>
        <v>139553.68000000002</v>
      </c>
      <c r="R128" s="14">
        <v>0</v>
      </c>
      <c r="U128" s="111"/>
    </row>
    <row r="129" spans="1:26" ht="18" customHeight="1" x14ac:dyDescent="0.2">
      <c r="A129" s="10">
        <v>6</v>
      </c>
      <c r="B129" s="11" t="s">
        <v>27</v>
      </c>
      <c r="C129" s="12" t="s">
        <v>59</v>
      </c>
      <c r="D129" s="11" t="s">
        <v>51</v>
      </c>
      <c r="E129" s="13">
        <v>2</v>
      </c>
      <c r="F129" s="14">
        <v>650000</v>
      </c>
      <c r="G129" s="14">
        <v>1300000</v>
      </c>
      <c r="H129" s="15">
        <v>650000</v>
      </c>
      <c r="I129" s="14">
        <v>1300000</v>
      </c>
      <c r="J129" s="16">
        <v>1</v>
      </c>
      <c r="K129" s="14">
        <v>650000</v>
      </c>
      <c r="L129" s="14">
        <v>1300000</v>
      </c>
      <c r="M129" s="14">
        <v>0</v>
      </c>
      <c r="N129" s="14">
        <v>0</v>
      </c>
      <c r="O129" s="14">
        <v>650000</v>
      </c>
      <c r="P129" s="14">
        <v>1300000</v>
      </c>
      <c r="Q129" s="14">
        <f t="shared" si="3"/>
        <v>1300000</v>
      </c>
      <c r="R129" s="14">
        <v>0</v>
      </c>
      <c r="U129" s="111"/>
    </row>
    <row r="130" spans="1:26" ht="33" customHeight="1" x14ac:dyDescent="0.2">
      <c r="A130" s="10">
        <v>7</v>
      </c>
      <c r="B130" s="11" t="s">
        <v>27</v>
      </c>
      <c r="C130" s="12" t="s">
        <v>52</v>
      </c>
      <c r="D130" s="11" t="s">
        <v>51</v>
      </c>
      <c r="E130" s="13">
        <v>2</v>
      </c>
      <c r="F130" s="14">
        <v>365000</v>
      </c>
      <c r="G130" s="14">
        <v>365000</v>
      </c>
      <c r="H130" s="15">
        <v>365000</v>
      </c>
      <c r="I130" s="14">
        <v>365000</v>
      </c>
      <c r="J130" s="16">
        <v>1</v>
      </c>
      <c r="K130" s="14">
        <v>365000</v>
      </c>
      <c r="L130" s="14">
        <v>365000</v>
      </c>
      <c r="M130" s="14">
        <v>0</v>
      </c>
      <c r="N130" s="14">
        <v>0</v>
      </c>
      <c r="O130" s="14">
        <v>365000</v>
      </c>
      <c r="P130" s="14">
        <v>365000</v>
      </c>
      <c r="Q130" s="14">
        <f t="shared" si="3"/>
        <v>730000</v>
      </c>
      <c r="R130" s="14">
        <v>0</v>
      </c>
      <c r="U130" s="111"/>
    </row>
    <row r="131" spans="1:26" ht="33" customHeight="1" x14ac:dyDescent="0.2">
      <c r="A131" s="10">
        <v>9</v>
      </c>
      <c r="B131" s="11" t="s">
        <v>27</v>
      </c>
      <c r="C131" s="12" t="s">
        <v>50</v>
      </c>
      <c r="D131" s="11" t="s">
        <v>51</v>
      </c>
      <c r="E131" s="13">
        <v>1</v>
      </c>
      <c r="F131" s="14">
        <v>650000</v>
      </c>
      <c r="G131" s="14">
        <v>650000</v>
      </c>
      <c r="H131" s="15">
        <v>650000</v>
      </c>
      <c r="I131" s="14">
        <v>650000</v>
      </c>
      <c r="J131" s="16">
        <v>1</v>
      </c>
      <c r="K131" s="14">
        <v>650000</v>
      </c>
      <c r="L131" s="14">
        <v>650000</v>
      </c>
      <c r="M131" s="14">
        <v>0</v>
      </c>
      <c r="N131" s="14">
        <v>0</v>
      </c>
      <c r="O131" s="14">
        <v>650000</v>
      </c>
      <c r="P131" s="14">
        <v>650000</v>
      </c>
      <c r="Q131" s="14">
        <f t="shared" si="3"/>
        <v>650000</v>
      </c>
      <c r="R131" s="14">
        <v>0</v>
      </c>
      <c r="U131" s="111"/>
    </row>
    <row r="132" spans="1:26" ht="18" customHeight="1" x14ac:dyDescent="0.2">
      <c r="A132" s="10">
        <v>10</v>
      </c>
      <c r="B132" s="11" t="s">
        <v>27</v>
      </c>
      <c r="C132" s="12" t="s">
        <v>56</v>
      </c>
      <c r="D132" s="11" t="s">
        <v>32</v>
      </c>
      <c r="E132" s="13">
        <v>1</v>
      </c>
      <c r="F132" s="14">
        <v>2100000</v>
      </c>
      <c r="G132" s="14">
        <v>2100000</v>
      </c>
      <c r="H132" s="15">
        <v>2100000</v>
      </c>
      <c r="I132" s="14">
        <v>2100000</v>
      </c>
      <c r="J132" s="16">
        <v>1</v>
      </c>
      <c r="K132" s="14">
        <v>2100000</v>
      </c>
      <c r="L132" s="14">
        <v>2100000</v>
      </c>
      <c r="M132" s="14">
        <v>0</v>
      </c>
      <c r="N132" s="14">
        <v>0</v>
      </c>
      <c r="O132" s="14">
        <v>2100000</v>
      </c>
      <c r="P132" s="14">
        <v>2100000</v>
      </c>
      <c r="Q132" s="14">
        <f t="shared" si="3"/>
        <v>2100000</v>
      </c>
      <c r="R132" s="14">
        <v>0</v>
      </c>
      <c r="U132" s="111"/>
    </row>
    <row r="133" spans="1:26" ht="18" customHeight="1" x14ac:dyDescent="0.2">
      <c r="A133" s="10">
        <v>32</v>
      </c>
      <c r="B133" s="11" t="s">
        <v>238</v>
      </c>
      <c r="C133" s="12" t="s">
        <v>367</v>
      </c>
      <c r="D133" s="11" t="s">
        <v>29</v>
      </c>
      <c r="E133" s="13">
        <v>1</v>
      </c>
      <c r="F133" s="14">
        <v>81818</v>
      </c>
      <c r="G133" s="14">
        <v>81818</v>
      </c>
      <c r="H133" s="15">
        <v>313545</v>
      </c>
      <c r="I133" s="14">
        <v>313545</v>
      </c>
      <c r="J133" s="16">
        <v>1</v>
      </c>
      <c r="K133" s="14">
        <v>313545</v>
      </c>
      <c r="L133" s="14">
        <v>313545</v>
      </c>
      <c r="M133" s="14">
        <v>0</v>
      </c>
      <c r="N133" s="14">
        <v>0</v>
      </c>
      <c r="O133" s="14">
        <v>313545</v>
      </c>
      <c r="P133" s="14">
        <v>313545</v>
      </c>
      <c r="Q133" s="14">
        <f t="shared" si="3"/>
        <v>313545</v>
      </c>
      <c r="R133" s="14">
        <v>121914.968994</v>
      </c>
      <c r="S133" s="1">
        <v>0</v>
      </c>
      <c r="T133" s="1">
        <v>0</v>
      </c>
      <c r="U133" s="111"/>
    </row>
    <row r="134" spans="1:26" ht="18" customHeight="1" x14ac:dyDescent="0.2">
      <c r="A134" s="10">
        <v>33</v>
      </c>
      <c r="B134" s="11" t="s">
        <v>240</v>
      </c>
      <c r="C134" s="12" t="s">
        <v>369</v>
      </c>
      <c r="D134" s="11" t="s">
        <v>29</v>
      </c>
      <c r="E134" s="13">
        <v>1</v>
      </c>
      <c r="F134" s="14">
        <v>75600</v>
      </c>
      <c r="G134" s="14">
        <v>75600</v>
      </c>
      <c r="H134" s="15">
        <v>191909</v>
      </c>
      <c r="I134" s="14">
        <v>191909</v>
      </c>
      <c r="J134" s="16">
        <v>1</v>
      </c>
      <c r="K134" s="14">
        <v>191909</v>
      </c>
      <c r="L134" s="14">
        <v>191909</v>
      </c>
      <c r="M134" s="14">
        <v>0</v>
      </c>
      <c r="N134" s="14">
        <v>0</v>
      </c>
      <c r="O134" s="14">
        <v>191909</v>
      </c>
      <c r="P134" s="14">
        <v>191909</v>
      </c>
      <c r="Q134" s="14">
        <f t="shared" ref="Q134:Q148" si="4">E134*O134</f>
        <v>191909</v>
      </c>
      <c r="R134" s="14">
        <v>793.90829699999813</v>
      </c>
      <c r="S134" s="1">
        <v>0</v>
      </c>
      <c r="T134" s="1">
        <v>0</v>
      </c>
      <c r="U134" s="111"/>
    </row>
    <row r="135" spans="1:26" ht="18" customHeight="1" x14ac:dyDescent="0.2">
      <c r="A135" s="10">
        <v>34</v>
      </c>
      <c r="B135" s="11" t="s">
        <v>245</v>
      </c>
      <c r="C135" s="12" t="s">
        <v>370</v>
      </c>
      <c r="D135" s="11" t="s">
        <v>29</v>
      </c>
      <c r="E135" s="13">
        <v>5</v>
      </c>
      <c r="F135" s="14">
        <v>81818</v>
      </c>
      <c r="G135" s="14">
        <v>409090</v>
      </c>
      <c r="H135" s="15">
        <v>313545</v>
      </c>
      <c r="I135" s="14">
        <v>1567725</v>
      </c>
      <c r="J135" s="16">
        <v>1</v>
      </c>
      <c r="K135" s="14">
        <v>313545</v>
      </c>
      <c r="L135" s="14">
        <v>1567725</v>
      </c>
      <c r="M135" s="14">
        <v>0</v>
      </c>
      <c r="N135" s="14">
        <v>0</v>
      </c>
      <c r="O135" s="14">
        <v>313545</v>
      </c>
      <c r="P135" s="14">
        <v>1567725</v>
      </c>
      <c r="Q135" s="14">
        <f t="shared" si="4"/>
        <v>1567725</v>
      </c>
      <c r="R135" s="14">
        <v>0</v>
      </c>
      <c r="S135" s="1">
        <v>0</v>
      </c>
      <c r="T135" s="1">
        <v>0</v>
      </c>
      <c r="U135" s="111"/>
    </row>
    <row r="136" spans="1:26" ht="18" customHeight="1" x14ac:dyDescent="0.2">
      <c r="A136" s="10">
        <v>35</v>
      </c>
      <c r="B136" s="11" t="s">
        <v>257</v>
      </c>
      <c r="C136" s="12" t="s">
        <v>372</v>
      </c>
      <c r="D136" s="11" t="s">
        <v>29</v>
      </c>
      <c r="E136" s="13">
        <v>2</v>
      </c>
      <c r="F136" s="14">
        <v>109091</v>
      </c>
      <c r="G136" s="14">
        <v>218182</v>
      </c>
      <c r="H136" s="15">
        <v>527727</v>
      </c>
      <c r="I136" s="14">
        <v>1055454</v>
      </c>
      <c r="J136" s="16">
        <v>1</v>
      </c>
      <c r="K136" s="14">
        <v>527727</v>
      </c>
      <c r="L136" s="14">
        <v>1055454</v>
      </c>
      <c r="M136" s="14">
        <v>0</v>
      </c>
      <c r="N136" s="14">
        <v>0</v>
      </c>
      <c r="O136" s="14">
        <v>527727</v>
      </c>
      <c r="P136" s="14">
        <v>1055454</v>
      </c>
      <c r="Q136" s="14">
        <f t="shared" si="4"/>
        <v>1055454</v>
      </c>
      <c r="R136" s="14">
        <v>16120.073839999997</v>
      </c>
      <c r="S136" s="1">
        <v>0</v>
      </c>
      <c r="T136" s="1">
        <v>0</v>
      </c>
      <c r="U136" s="111"/>
      <c r="Z136" s="48"/>
    </row>
    <row r="137" spans="1:26" ht="18" customHeight="1" x14ac:dyDescent="0.2">
      <c r="A137" s="10">
        <v>36</v>
      </c>
      <c r="B137" s="11" t="s">
        <v>442</v>
      </c>
      <c r="C137" s="12" t="s">
        <v>373</v>
      </c>
      <c r="D137" s="11" t="s">
        <v>29</v>
      </c>
      <c r="E137" s="13">
        <v>2</v>
      </c>
      <c r="F137" s="14">
        <v>154545</v>
      </c>
      <c r="G137" s="14">
        <v>309090</v>
      </c>
      <c r="H137" s="15">
        <v>823000</v>
      </c>
      <c r="I137" s="14">
        <v>1646000</v>
      </c>
      <c r="J137" s="16">
        <v>1</v>
      </c>
      <c r="K137" s="14">
        <v>823000</v>
      </c>
      <c r="L137" s="14">
        <v>1646000</v>
      </c>
      <c r="M137" s="14">
        <v>0</v>
      </c>
      <c r="N137" s="14">
        <v>0</v>
      </c>
      <c r="O137" s="14">
        <v>823000</v>
      </c>
      <c r="P137" s="14">
        <v>1646000</v>
      </c>
      <c r="Q137" s="14">
        <f t="shared" si="4"/>
        <v>1646000</v>
      </c>
      <c r="R137" s="14">
        <v>0</v>
      </c>
      <c r="S137" s="1">
        <v>0</v>
      </c>
      <c r="T137" s="1">
        <v>0</v>
      </c>
      <c r="U137" s="111"/>
    </row>
    <row r="138" spans="1:26" ht="18" customHeight="1" x14ac:dyDescent="0.2">
      <c r="A138" s="10">
        <v>37</v>
      </c>
      <c r="B138" s="11" t="s">
        <v>444</v>
      </c>
      <c r="C138" s="12" t="s">
        <v>374</v>
      </c>
      <c r="D138" s="11" t="s">
        <v>29</v>
      </c>
      <c r="E138" s="13">
        <v>1</v>
      </c>
      <c r="F138" s="14">
        <v>81818</v>
      </c>
      <c r="G138" s="14">
        <v>81818</v>
      </c>
      <c r="H138" s="15">
        <v>875500</v>
      </c>
      <c r="I138" s="14">
        <v>875500</v>
      </c>
      <c r="J138" s="16">
        <v>1</v>
      </c>
      <c r="K138" s="14">
        <v>875500</v>
      </c>
      <c r="L138" s="14">
        <v>875500</v>
      </c>
      <c r="M138" s="14">
        <v>0</v>
      </c>
      <c r="N138" s="14">
        <v>0</v>
      </c>
      <c r="O138" s="14">
        <v>875500</v>
      </c>
      <c r="P138" s="14">
        <v>875500</v>
      </c>
      <c r="Q138" s="14">
        <f t="shared" si="4"/>
        <v>875500</v>
      </c>
      <c r="R138" s="14">
        <v>380800</v>
      </c>
      <c r="S138" s="1">
        <v>0</v>
      </c>
      <c r="T138" s="1">
        <v>0</v>
      </c>
      <c r="U138" s="111"/>
    </row>
    <row r="139" spans="1:26" s="62" customFormat="1" ht="18" customHeight="1" x14ac:dyDescent="0.2">
      <c r="A139" s="81">
        <v>38</v>
      </c>
      <c r="B139" s="82" t="s">
        <v>245</v>
      </c>
      <c r="C139" s="83" t="s">
        <v>376</v>
      </c>
      <c r="D139" s="82" t="s">
        <v>32</v>
      </c>
      <c r="E139" s="84">
        <v>6</v>
      </c>
      <c r="F139" s="85">
        <v>183333</v>
      </c>
      <c r="G139" s="85">
        <v>1099998</v>
      </c>
      <c r="H139" s="85">
        <v>830000</v>
      </c>
      <c r="I139" s="85">
        <v>4980000</v>
      </c>
      <c r="J139" s="86">
        <v>1</v>
      </c>
      <c r="K139" s="85">
        <v>830000</v>
      </c>
      <c r="L139" s="85">
        <v>4980000</v>
      </c>
      <c r="M139" s="85">
        <v>0</v>
      </c>
      <c r="N139" s="85">
        <v>0</v>
      </c>
      <c r="O139" s="85">
        <v>830000</v>
      </c>
      <c r="P139" s="85">
        <v>4980000</v>
      </c>
      <c r="Q139" s="85">
        <f t="shared" si="4"/>
        <v>4980000</v>
      </c>
      <c r="R139" s="85">
        <v>-26036.78</v>
      </c>
      <c r="S139" s="62">
        <v>0</v>
      </c>
      <c r="T139" s="62">
        <v>0</v>
      </c>
      <c r="U139" s="111"/>
      <c r="W139" s="104" t="s">
        <v>535</v>
      </c>
    </row>
    <row r="140" spans="1:26" s="62" customFormat="1" ht="18" customHeight="1" x14ac:dyDescent="0.2">
      <c r="A140" s="81">
        <v>39</v>
      </c>
      <c r="B140" s="82" t="s">
        <v>447</v>
      </c>
      <c r="C140" s="83" t="s">
        <v>377</v>
      </c>
      <c r="D140" s="82" t="s">
        <v>32</v>
      </c>
      <c r="E140" s="84">
        <v>8</v>
      </c>
      <c r="F140" s="85">
        <v>183333</v>
      </c>
      <c r="G140" s="85">
        <v>1466664</v>
      </c>
      <c r="H140" s="85">
        <v>650000</v>
      </c>
      <c r="I140" s="85">
        <v>5200000</v>
      </c>
      <c r="J140" s="86">
        <v>1</v>
      </c>
      <c r="K140" s="85">
        <v>650000</v>
      </c>
      <c r="L140" s="85">
        <v>5200000</v>
      </c>
      <c r="M140" s="85">
        <v>0</v>
      </c>
      <c r="N140" s="85">
        <v>0</v>
      </c>
      <c r="O140" s="85">
        <v>650000</v>
      </c>
      <c r="P140" s="85">
        <v>5200000</v>
      </c>
      <c r="Q140" s="85">
        <f t="shared" si="4"/>
        <v>5200000</v>
      </c>
      <c r="R140" s="85">
        <v>0</v>
      </c>
      <c r="S140" s="62">
        <v>0</v>
      </c>
      <c r="T140" s="62">
        <v>0</v>
      </c>
      <c r="U140" s="111"/>
      <c r="W140" s="104"/>
    </row>
    <row r="141" spans="1:26" s="62" customFormat="1" ht="18" customHeight="1" x14ac:dyDescent="0.2">
      <c r="A141" s="81">
        <v>40</v>
      </c>
      <c r="B141" s="82" t="s">
        <v>266</v>
      </c>
      <c r="C141" s="83" t="s">
        <v>378</v>
      </c>
      <c r="D141" s="82" t="s">
        <v>32</v>
      </c>
      <c r="E141" s="84">
        <v>1</v>
      </c>
      <c r="F141" s="85">
        <v>183333</v>
      </c>
      <c r="G141" s="85">
        <v>183333</v>
      </c>
      <c r="H141" s="85">
        <v>275000</v>
      </c>
      <c r="I141" s="85">
        <v>275000</v>
      </c>
      <c r="J141" s="86">
        <v>1</v>
      </c>
      <c r="K141" s="85">
        <v>275000</v>
      </c>
      <c r="L141" s="85">
        <v>275000</v>
      </c>
      <c r="M141" s="85">
        <v>0</v>
      </c>
      <c r="N141" s="85">
        <v>0</v>
      </c>
      <c r="O141" s="85">
        <v>275000</v>
      </c>
      <c r="P141" s="85">
        <v>275000</v>
      </c>
      <c r="Q141" s="85">
        <f t="shared" si="4"/>
        <v>275000</v>
      </c>
      <c r="R141" s="85">
        <v>0</v>
      </c>
      <c r="S141" s="62">
        <v>0</v>
      </c>
      <c r="T141" s="62">
        <v>0</v>
      </c>
      <c r="U141" s="111"/>
      <c r="W141" s="104"/>
    </row>
    <row r="142" spans="1:26" s="62" customFormat="1" ht="18" customHeight="1" x14ac:dyDescent="0.2">
      <c r="A142" s="81">
        <v>41</v>
      </c>
      <c r="B142" s="82" t="s">
        <v>268</v>
      </c>
      <c r="C142" s="83" t="s">
        <v>379</v>
      </c>
      <c r="D142" s="82" t="s">
        <v>32</v>
      </c>
      <c r="E142" s="84">
        <v>1</v>
      </c>
      <c r="F142" s="85">
        <v>183333</v>
      </c>
      <c r="G142" s="85">
        <v>183333</v>
      </c>
      <c r="H142" s="85">
        <v>650000</v>
      </c>
      <c r="I142" s="85">
        <v>650000</v>
      </c>
      <c r="J142" s="86">
        <v>1</v>
      </c>
      <c r="K142" s="85">
        <v>650000</v>
      </c>
      <c r="L142" s="85">
        <v>650000</v>
      </c>
      <c r="M142" s="85">
        <v>0</v>
      </c>
      <c r="N142" s="85">
        <v>0</v>
      </c>
      <c r="O142" s="85">
        <v>650000</v>
      </c>
      <c r="P142" s="85">
        <v>650000</v>
      </c>
      <c r="Q142" s="85">
        <f t="shared" si="4"/>
        <v>650000</v>
      </c>
      <c r="R142" s="85">
        <v>170200.80000000005</v>
      </c>
      <c r="S142" s="62">
        <v>0</v>
      </c>
      <c r="T142" s="62">
        <v>0</v>
      </c>
      <c r="U142" s="111"/>
      <c r="W142" s="104"/>
    </row>
    <row r="143" spans="1:26" s="62" customFormat="1" ht="18" customHeight="1" x14ac:dyDescent="0.2">
      <c r="A143" s="81">
        <v>42</v>
      </c>
      <c r="B143" s="82" t="s">
        <v>276</v>
      </c>
      <c r="C143" s="83" t="s">
        <v>381</v>
      </c>
      <c r="D143" s="82" t="s">
        <v>29</v>
      </c>
      <c r="E143" s="84">
        <v>7</v>
      </c>
      <c r="F143" s="85">
        <v>143333</v>
      </c>
      <c r="G143" s="85">
        <v>1003331</v>
      </c>
      <c r="H143" s="85">
        <v>165000</v>
      </c>
      <c r="I143" s="85">
        <v>1155000</v>
      </c>
      <c r="J143" s="86">
        <v>1</v>
      </c>
      <c r="K143" s="85">
        <v>165000</v>
      </c>
      <c r="L143" s="85">
        <v>1155000</v>
      </c>
      <c r="M143" s="85">
        <v>0</v>
      </c>
      <c r="N143" s="85">
        <v>0</v>
      </c>
      <c r="O143" s="85">
        <v>165000</v>
      </c>
      <c r="P143" s="85">
        <v>1155000</v>
      </c>
      <c r="Q143" s="85">
        <f t="shared" si="4"/>
        <v>1155000</v>
      </c>
      <c r="R143" s="85">
        <v>1302.157045999993</v>
      </c>
      <c r="S143" s="62">
        <v>0</v>
      </c>
      <c r="T143" s="62">
        <v>0</v>
      </c>
      <c r="U143" s="111"/>
      <c r="W143" s="104"/>
    </row>
    <row r="144" spans="1:26" s="62" customFormat="1" ht="33.75" customHeight="1" x14ac:dyDescent="0.2">
      <c r="A144" s="81">
        <v>43</v>
      </c>
      <c r="B144" s="82" t="s">
        <v>313</v>
      </c>
      <c r="C144" s="83" t="s">
        <v>383</v>
      </c>
      <c r="D144" s="82" t="s">
        <v>32</v>
      </c>
      <c r="E144" s="84">
        <v>2</v>
      </c>
      <c r="F144" s="85">
        <v>990909</v>
      </c>
      <c r="G144" s="85">
        <v>1981818</v>
      </c>
      <c r="H144" s="85">
        <v>1850000</v>
      </c>
      <c r="I144" s="85">
        <v>3700000</v>
      </c>
      <c r="J144" s="86">
        <v>1</v>
      </c>
      <c r="K144" s="85">
        <v>1850000</v>
      </c>
      <c r="L144" s="85">
        <v>3700000</v>
      </c>
      <c r="M144" s="85">
        <v>0</v>
      </c>
      <c r="N144" s="85">
        <v>0</v>
      </c>
      <c r="O144" s="85">
        <v>1850000</v>
      </c>
      <c r="P144" s="85">
        <v>3700000</v>
      </c>
      <c r="Q144" s="85">
        <f t="shared" si="4"/>
        <v>3700000</v>
      </c>
      <c r="R144" s="85">
        <v>0</v>
      </c>
      <c r="S144" s="62">
        <v>0</v>
      </c>
      <c r="T144" s="62">
        <v>0</v>
      </c>
      <c r="U144" s="111"/>
      <c r="W144" s="104"/>
    </row>
    <row r="145" spans="1:22" ht="18" customHeight="1" x14ac:dyDescent="0.2">
      <c r="A145" s="10">
        <v>57</v>
      </c>
      <c r="B145" s="11" t="s">
        <v>453</v>
      </c>
      <c r="C145" s="12" t="s">
        <v>393</v>
      </c>
      <c r="D145" s="11" t="s">
        <v>29</v>
      </c>
      <c r="E145" s="13">
        <v>19</v>
      </c>
      <c r="F145" s="14">
        <v>10909</v>
      </c>
      <c r="G145" s="14">
        <v>207271</v>
      </c>
      <c r="H145" s="15">
        <v>69300</v>
      </c>
      <c r="I145" s="14">
        <v>1316700</v>
      </c>
      <c r="J145" s="16">
        <v>1</v>
      </c>
      <c r="K145" s="14">
        <v>69300</v>
      </c>
      <c r="L145" s="14">
        <v>1316700</v>
      </c>
      <c r="M145" s="14">
        <v>0</v>
      </c>
      <c r="N145" s="14">
        <v>0</v>
      </c>
      <c r="O145" s="14">
        <v>69300</v>
      </c>
      <c r="P145" s="14">
        <v>1316700</v>
      </c>
      <c r="Q145" s="14">
        <f t="shared" si="4"/>
        <v>1316700</v>
      </c>
      <c r="R145" s="14">
        <v>1953702.0691720005</v>
      </c>
      <c r="S145" s="1">
        <v>0</v>
      </c>
      <c r="T145" s="1">
        <v>0</v>
      </c>
      <c r="U145" s="111"/>
    </row>
    <row r="146" spans="1:22" ht="18" customHeight="1" x14ac:dyDescent="0.2">
      <c r="A146" s="10">
        <v>58</v>
      </c>
      <c r="B146" s="11" t="s">
        <v>387</v>
      </c>
      <c r="C146" s="12" t="s">
        <v>394</v>
      </c>
      <c r="D146" s="11" t="s">
        <v>29</v>
      </c>
      <c r="E146" s="13">
        <v>18</v>
      </c>
      <c r="F146" s="14">
        <v>5909</v>
      </c>
      <c r="G146" s="14">
        <v>106362</v>
      </c>
      <c r="H146" s="15">
        <v>37500</v>
      </c>
      <c r="I146" s="14">
        <v>675000</v>
      </c>
      <c r="J146" s="16">
        <v>1</v>
      </c>
      <c r="K146" s="14">
        <v>37500</v>
      </c>
      <c r="L146" s="14">
        <v>675000</v>
      </c>
      <c r="M146" s="14">
        <v>0</v>
      </c>
      <c r="N146" s="14">
        <v>0</v>
      </c>
      <c r="O146" s="14">
        <v>37500</v>
      </c>
      <c r="P146" s="14">
        <v>675000</v>
      </c>
      <c r="Q146" s="14">
        <f t="shared" si="4"/>
        <v>675000</v>
      </c>
      <c r="R146" s="14">
        <v>141005.94249600032</v>
      </c>
      <c r="S146" s="1">
        <v>0</v>
      </c>
      <c r="T146" s="1">
        <v>0</v>
      </c>
      <c r="U146" s="111"/>
    </row>
    <row r="147" spans="1:22" ht="18" customHeight="1" x14ac:dyDescent="0.2">
      <c r="A147" s="10">
        <v>59</v>
      </c>
      <c r="B147" s="11" t="s">
        <v>389</v>
      </c>
      <c r="C147" s="12" t="s">
        <v>395</v>
      </c>
      <c r="D147" s="11" t="s">
        <v>29</v>
      </c>
      <c r="E147" s="13">
        <v>1</v>
      </c>
      <c r="F147" s="14">
        <v>27636</v>
      </c>
      <c r="G147" s="14">
        <v>27636</v>
      </c>
      <c r="H147" s="15">
        <v>88400</v>
      </c>
      <c r="I147" s="14">
        <v>88400</v>
      </c>
      <c r="J147" s="16">
        <v>1</v>
      </c>
      <c r="K147" s="14">
        <v>88400</v>
      </c>
      <c r="L147" s="14">
        <v>88400</v>
      </c>
      <c r="M147" s="14">
        <v>0</v>
      </c>
      <c r="N147" s="14">
        <v>0</v>
      </c>
      <c r="O147" s="14">
        <v>88400</v>
      </c>
      <c r="P147" s="14">
        <v>88400</v>
      </c>
      <c r="Q147" s="14">
        <f t="shared" si="4"/>
        <v>88400</v>
      </c>
      <c r="R147" s="14">
        <v>477857.40672400035</v>
      </c>
      <c r="S147" s="1">
        <v>0</v>
      </c>
      <c r="T147" s="1">
        <v>0</v>
      </c>
      <c r="U147" s="111"/>
    </row>
    <row r="148" spans="1:22" ht="18" customHeight="1" x14ac:dyDescent="0.2">
      <c r="A148" s="10">
        <v>60</v>
      </c>
      <c r="B148" s="11" t="s">
        <v>391</v>
      </c>
      <c r="C148" s="12" t="s">
        <v>396</v>
      </c>
      <c r="D148" s="11" t="s">
        <v>29</v>
      </c>
      <c r="E148" s="13">
        <v>8</v>
      </c>
      <c r="F148" s="14">
        <v>10909</v>
      </c>
      <c r="G148" s="14">
        <v>87272</v>
      </c>
      <c r="H148" s="15">
        <v>44700</v>
      </c>
      <c r="I148" s="14">
        <v>357600</v>
      </c>
      <c r="J148" s="16">
        <v>1</v>
      </c>
      <c r="K148" s="14">
        <v>44700</v>
      </c>
      <c r="L148" s="14">
        <v>357600</v>
      </c>
      <c r="M148" s="14">
        <v>0</v>
      </c>
      <c r="N148" s="14">
        <v>0</v>
      </c>
      <c r="O148" s="14">
        <v>44700</v>
      </c>
      <c r="P148" s="14">
        <v>357600</v>
      </c>
      <c r="Q148" s="14">
        <f t="shared" si="4"/>
        <v>357600</v>
      </c>
      <c r="R148" s="14">
        <v>4736.0929000000015</v>
      </c>
      <c r="S148" s="1">
        <v>0</v>
      </c>
      <c r="T148" s="1">
        <v>0</v>
      </c>
      <c r="U148" s="111"/>
    </row>
    <row r="149" spans="1:22" ht="18" customHeight="1" x14ac:dyDescent="0.2">
      <c r="A149" s="10"/>
      <c r="B149" s="11"/>
      <c r="C149" s="12"/>
      <c r="D149" s="11"/>
      <c r="E149" s="13"/>
      <c r="F149" s="14"/>
      <c r="G149" s="14"/>
      <c r="H149" s="15"/>
      <c r="I149" s="14"/>
      <c r="J149" s="16"/>
      <c r="K149" s="14"/>
      <c r="L149" s="14"/>
      <c r="M149" s="14"/>
      <c r="N149" s="14"/>
      <c r="O149" s="14"/>
      <c r="P149" s="14"/>
      <c r="Q149" s="14"/>
      <c r="R149" s="14"/>
    </row>
    <row r="150" spans="1:22" ht="18" customHeight="1" x14ac:dyDescent="0.2">
      <c r="A150" s="10"/>
      <c r="B150" s="11"/>
      <c r="C150" s="12"/>
      <c r="D150" s="11"/>
      <c r="E150" s="13"/>
      <c r="F150" s="14"/>
      <c r="G150" s="14"/>
      <c r="H150" s="15"/>
      <c r="I150" s="14"/>
      <c r="J150" s="16"/>
      <c r="K150" s="14"/>
      <c r="L150" s="14"/>
      <c r="M150" s="14"/>
      <c r="N150" s="14"/>
      <c r="O150" s="14"/>
      <c r="P150" s="14"/>
      <c r="Q150" s="14"/>
      <c r="R150" s="14"/>
    </row>
    <row r="151" spans="1:22" ht="18" customHeight="1" x14ac:dyDescent="0.2">
      <c r="A151" s="10">
        <v>11</v>
      </c>
      <c r="B151" s="11" t="s">
        <v>27</v>
      </c>
      <c r="C151" s="12" t="s">
        <v>43</v>
      </c>
      <c r="D151" s="11" t="s">
        <v>32</v>
      </c>
      <c r="E151" s="13">
        <v>3</v>
      </c>
      <c r="F151" s="14">
        <v>50000</v>
      </c>
      <c r="G151" s="14">
        <v>150000</v>
      </c>
      <c r="H151" s="15">
        <v>50000</v>
      </c>
      <c r="I151" s="14">
        <v>150000</v>
      </c>
      <c r="J151" s="16">
        <v>1</v>
      </c>
      <c r="K151" s="14">
        <v>50000</v>
      </c>
      <c r="L151" s="14">
        <v>150000</v>
      </c>
      <c r="M151" s="14">
        <v>0</v>
      </c>
      <c r="N151" s="14">
        <v>0</v>
      </c>
      <c r="O151" s="14">
        <v>50000</v>
      </c>
      <c r="P151" s="14">
        <v>150000</v>
      </c>
      <c r="Q151" s="14">
        <f t="shared" ref="Q151:Q159" si="5">E151*O151</f>
        <v>150000</v>
      </c>
      <c r="R151" s="14">
        <v>0</v>
      </c>
      <c r="U151" s="112" t="s">
        <v>526</v>
      </c>
    </row>
    <row r="152" spans="1:22" ht="35.25" customHeight="1" x14ac:dyDescent="0.2">
      <c r="A152" s="10">
        <v>70</v>
      </c>
      <c r="B152" s="11" t="s">
        <v>122</v>
      </c>
      <c r="C152" s="12" t="s">
        <v>38</v>
      </c>
      <c r="D152" s="11" t="s">
        <v>37</v>
      </c>
      <c r="E152" s="13">
        <v>38.200000000000003</v>
      </c>
      <c r="F152" s="14">
        <v>2648678</v>
      </c>
      <c r="G152" s="14">
        <v>100697440.204</v>
      </c>
      <c r="H152" s="15">
        <v>2648678</v>
      </c>
      <c r="I152" s="14">
        <v>100697440.204</v>
      </c>
      <c r="J152" s="16">
        <v>1</v>
      </c>
      <c r="K152" s="14">
        <v>2648678</v>
      </c>
      <c r="L152" s="14">
        <v>100697440.204</v>
      </c>
      <c r="M152" s="14">
        <v>0</v>
      </c>
      <c r="N152" s="14">
        <v>0</v>
      </c>
      <c r="O152" s="14">
        <v>2650000</v>
      </c>
      <c r="P152" s="14">
        <v>100697440.204</v>
      </c>
      <c r="Q152" s="14">
        <f t="shared" si="5"/>
        <v>101230000.00000001</v>
      </c>
      <c r="R152" s="14">
        <v>0</v>
      </c>
      <c r="S152" s="1">
        <v>0</v>
      </c>
      <c r="T152" s="1">
        <v>0</v>
      </c>
      <c r="U152" s="112"/>
    </row>
    <row r="153" spans="1:22" ht="35.25" customHeight="1" x14ac:dyDescent="0.2">
      <c r="A153" s="10">
        <v>71</v>
      </c>
      <c r="B153" s="11" t="s">
        <v>122</v>
      </c>
      <c r="C153" s="12" t="s">
        <v>36</v>
      </c>
      <c r="D153" s="11" t="s">
        <v>37</v>
      </c>
      <c r="E153" s="13">
        <v>22.8</v>
      </c>
      <c r="F153" s="14">
        <v>2630484</v>
      </c>
      <c r="G153" s="14">
        <v>59659377.119999997</v>
      </c>
      <c r="H153" s="15">
        <v>2630484</v>
      </c>
      <c r="I153" s="14">
        <v>59659377.119999997</v>
      </c>
      <c r="J153" s="16">
        <v>1</v>
      </c>
      <c r="K153" s="14">
        <v>2630484</v>
      </c>
      <c r="L153" s="14">
        <v>59659377.119999997</v>
      </c>
      <c r="M153" s="14">
        <v>0</v>
      </c>
      <c r="N153" s="14">
        <v>0</v>
      </c>
      <c r="O153" s="14">
        <v>2630000</v>
      </c>
      <c r="P153" s="14">
        <v>59659377.119999997</v>
      </c>
      <c r="Q153" s="14">
        <f t="shared" si="5"/>
        <v>59964000</v>
      </c>
      <c r="R153" s="14">
        <v>1234800</v>
      </c>
      <c r="S153" s="1">
        <v>0</v>
      </c>
      <c r="T153" s="1">
        <v>0</v>
      </c>
      <c r="U153" s="112"/>
    </row>
    <row r="154" spans="1:22" ht="48" customHeight="1" x14ac:dyDescent="0.2">
      <c r="A154" s="10">
        <v>72</v>
      </c>
      <c r="B154" s="11" t="s">
        <v>125</v>
      </c>
      <c r="C154" s="12" t="s">
        <v>39</v>
      </c>
      <c r="D154" s="11" t="s">
        <v>37</v>
      </c>
      <c r="E154" s="13">
        <v>51.12</v>
      </c>
      <c r="F154" s="14">
        <v>2573186</v>
      </c>
      <c r="G154" s="14">
        <v>131541268.31999999</v>
      </c>
      <c r="H154" s="15">
        <v>2573186</v>
      </c>
      <c r="I154" s="14">
        <v>131541268.31999999</v>
      </c>
      <c r="J154" s="16">
        <v>1</v>
      </c>
      <c r="K154" s="14">
        <v>2573186</v>
      </c>
      <c r="L154" s="14">
        <v>131541268.31999999</v>
      </c>
      <c r="M154" s="14">
        <v>0</v>
      </c>
      <c r="N154" s="14">
        <v>0</v>
      </c>
      <c r="O154" s="14">
        <v>2575000</v>
      </c>
      <c r="P154" s="14">
        <v>131541268.31999999</v>
      </c>
      <c r="Q154" s="14">
        <f t="shared" si="5"/>
        <v>131634000</v>
      </c>
      <c r="R154" s="14">
        <v>0</v>
      </c>
      <c r="S154" s="1">
        <v>0</v>
      </c>
      <c r="T154" s="1">
        <v>0</v>
      </c>
      <c r="U154" s="112"/>
    </row>
    <row r="155" spans="1:22" ht="18" customHeight="1" x14ac:dyDescent="0.2">
      <c r="A155" s="10">
        <v>83</v>
      </c>
      <c r="B155" s="11" t="s">
        <v>127</v>
      </c>
      <c r="C155" s="12" t="s">
        <v>44</v>
      </c>
      <c r="D155" s="11" t="s">
        <v>32</v>
      </c>
      <c r="E155" s="13">
        <v>1</v>
      </c>
      <c r="F155" s="14">
        <v>35000</v>
      </c>
      <c r="G155" s="14">
        <v>35000</v>
      </c>
      <c r="H155" s="15">
        <v>35000</v>
      </c>
      <c r="I155" s="14">
        <v>35000</v>
      </c>
      <c r="J155" s="16">
        <v>1</v>
      </c>
      <c r="K155" s="14">
        <v>35000</v>
      </c>
      <c r="L155" s="14">
        <v>35000</v>
      </c>
      <c r="M155" s="14">
        <v>0</v>
      </c>
      <c r="N155" s="14">
        <v>0</v>
      </c>
      <c r="O155" s="14">
        <v>35000</v>
      </c>
      <c r="P155" s="14">
        <v>35000</v>
      </c>
      <c r="Q155" s="14">
        <f t="shared" si="5"/>
        <v>35000</v>
      </c>
      <c r="R155" s="14">
        <v>147994</v>
      </c>
      <c r="S155" s="1">
        <v>0</v>
      </c>
      <c r="T155" s="1">
        <v>0</v>
      </c>
      <c r="U155" s="112"/>
    </row>
    <row r="156" spans="1:22" ht="18" customHeight="1" x14ac:dyDescent="0.2">
      <c r="A156" s="10">
        <v>156</v>
      </c>
      <c r="B156" s="11" t="s">
        <v>262</v>
      </c>
      <c r="C156" s="12" t="s">
        <v>41</v>
      </c>
      <c r="D156" s="11" t="s">
        <v>32</v>
      </c>
      <c r="E156" s="13">
        <v>33</v>
      </c>
      <c r="F156" s="14">
        <v>120000</v>
      </c>
      <c r="G156" s="14">
        <v>3960000</v>
      </c>
      <c r="H156" s="15">
        <v>120000</v>
      </c>
      <c r="I156" s="14">
        <v>3960000</v>
      </c>
      <c r="J156" s="16">
        <v>1</v>
      </c>
      <c r="K156" s="14">
        <v>120000</v>
      </c>
      <c r="L156" s="14">
        <v>3960000</v>
      </c>
      <c r="M156" s="14">
        <v>0</v>
      </c>
      <c r="N156" s="14">
        <v>0</v>
      </c>
      <c r="O156" s="14">
        <v>120000</v>
      </c>
      <c r="P156" s="14">
        <v>3960000</v>
      </c>
      <c r="Q156" s="14">
        <f t="shared" si="5"/>
        <v>3960000</v>
      </c>
      <c r="R156" s="14">
        <v>164724</v>
      </c>
      <c r="S156" s="1">
        <v>0</v>
      </c>
      <c r="T156" s="1">
        <v>0</v>
      </c>
      <c r="U156" s="112"/>
    </row>
    <row r="157" spans="1:22" ht="18" customHeight="1" x14ac:dyDescent="0.2">
      <c r="A157" s="10">
        <v>173</v>
      </c>
      <c r="B157" s="11" t="s">
        <v>293</v>
      </c>
      <c r="C157" s="12" t="s">
        <v>435</v>
      </c>
      <c r="D157" s="11" t="s">
        <v>32</v>
      </c>
      <c r="E157" s="13">
        <v>1</v>
      </c>
      <c r="F157" s="14">
        <v>250000</v>
      </c>
      <c r="G157" s="14">
        <v>250000</v>
      </c>
      <c r="H157" s="15">
        <v>250000</v>
      </c>
      <c r="I157" s="14">
        <v>250000</v>
      </c>
      <c r="J157" s="16">
        <v>1</v>
      </c>
      <c r="K157" s="14">
        <v>250000</v>
      </c>
      <c r="L157" s="14">
        <v>250000</v>
      </c>
      <c r="M157" s="14">
        <v>0</v>
      </c>
      <c r="N157" s="14">
        <v>0</v>
      </c>
      <c r="O157" s="14">
        <v>250000</v>
      </c>
      <c r="P157" s="14">
        <v>250000</v>
      </c>
      <c r="Q157" s="14">
        <f t="shared" si="5"/>
        <v>250000</v>
      </c>
      <c r="R157" s="14">
        <v>0</v>
      </c>
      <c r="S157" s="1">
        <v>0</v>
      </c>
      <c r="T157" s="1">
        <v>0</v>
      </c>
      <c r="U157" s="112"/>
    </row>
    <row r="158" spans="1:22" ht="33" customHeight="1" x14ac:dyDescent="0.2">
      <c r="A158" s="10">
        <v>30</v>
      </c>
      <c r="B158" s="11" t="s">
        <v>232</v>
      </c>
      <c r="C158" s="12" t="s">
        <v>40</v>
      </c>
      <c r="D158" s="11" t="s">
        <v>37</v>
      </c>
      <c r="E158" s="13">
        <v>19.5</v>
      </c>
      <c r="F158" s="14">
        <v>1561502</v>
      </c>
      <c r="G158" s="14">
        <v>30180710.655999999</v>
      </c>
      <c r="H158" s="15">
        <v>1561502</v>
      </c>
      <c r="I158" s="14">
        <v>30180710.655999999</v>
      </c>
      <c r="J158" s="16">
        <v>1</v>
      </c>
      <c r="K158" s="14">
        <v>1561502</v>
      </c>
      <c r="L158" s="14">
        <v>30180710.655999999</v>
      </c>
      <c r="M158" s="14">
        <v>0</v>
      </c>
      <c r="N158" s="14">
        <v>0</v>
      </c>
      <c r="O158" s="14">
        <v>1565000</v>
      </c>
      <c r="P158" s="14">
        <v>30180710.655999999</v>
      </c>
      <c r="Q158" s="14">
        <f t="shared" si="5"/>
        <v>30517500</v>
      </c>
      <c r="R158" s="14">
        <v>74798.107020000461</v>
      </c>
      <c r="S158" s="1">
        <v>0</v>
      </c>
      <c r="T158" s="1">
        <v>0</v>
      </c>
      <c r="U158" s="112"/>
    </row>
    <row r="159" spans="1:22" ht="33" customHeight="1" x14ac:dyDescent="0.2">
      <c r="A159" s="81">
        <v>31</v>
      </c>
      <c r="B159" s="82" t="s">
        <v>234</v>
      </c>
      <c r="C159" s="83" t="s">
        <v>45</v>
      </c>
      <c r="D159" s="82" t="s">
        <v>37</v>
      </c>
      <c r="E159" s="84">
        <v>10.3</v>
      </c>
      <c r="F159" s="85">
        <v>1350000</v>
      </c>
      <c r="G159" s="85">
        <v>13527000</v>
      </c>
      <c r="H159" s="85">
        <v>1350000</v>
      </c>
      <c r="I159" s="85">
        <v>13527000</v>
      </c>
      <c r="J159" s="86">
        <v>1</v>
      </c>
      <c r="K159" s="85">
        <v>1350000</v>
      </c>
      <c r="L159" s="85">
        <v>13527000</v>
      </c>
      <c r="M159" s="85">
        <v>0</v>
      </c>
      <c r="N159" s="85">
        <v>0</v>
      </c>
      <c r="O159" s="85">
        <v>1350000</v>
      </c>
      <c r="P159" s="85">
        <v>13527000</v>
      </c>
      <c r="Q159" s="85">
        <f t="shared" si="5"/>
        <v>13905000.000000002</v>
      </c>
      <c r="R159" s="14">
        <v>25028.702244000044</v>
      </c>
      <c r="S159" s="1">
        <v>0</v>
      </c>
      <c r="T159" s="1">
        <v>0</v>
      </c>
      <c r="U159" s="112"/>
      <c r="V159" s="1" t="s">
        <v>535</v>
      </c>
    </row>
    <row r="160" spans="1:22" ht="18" customHeight="1" x14ac:dyDescent="0.2">
      <c r="A160" s="10"/>
      <c r="B160" s="11"/>
      <c r="C160" s="12"/>
      <c r="D160" s="11"/>
      <c r="E160" s="13"/>
      <c r="F160" s="14"/>
      <c r="G160" s="14"/>
      <c r="H160" s="15"/>
      <c r="I160" s="14"/>
      <c r="J160" s="16"/>
      <c r="K160" s="14"/>
      <c r="L160" s="14"/>
      <c r="M160" s="14"/>
      <c r="N160" s="14"/>
      <c r="O160" s="14"/>
      <c r="P160" s="14"/>
      <c r="Q160" s="14"/>
      <c r="R160" s="14"/>
    </row>
    <row r="161" spans="1:21" ht="18" customHeight="1" x14ac:dyDescent="0.2">
      <c r="A161" s="10"/>
      <c r="B161" s="11"/>
      <c r="C161" s="12"/>
      <c r="D161" s="11"/>
      <c r="E161" s="13"/>
      <c r="F161" s="14"/>
      <c r="G161" s="14"/>
      <c r="H161" s="15"/>
      <c r="I161" s="14"/>
      <c r="J161" s="16"/>
      <c r="K161" s="14"/>
      <c r="L161" s="14"/>
      <c r="M161" s="14"/>
      <c r="N161" s="14"/>
      <c r="O161" s="14"/>
      <c r="P161" s="14"/>
      <c r="Q161" s="14"/>
      <c r="R161" s="14"/>
    </row>
    <row r="162" spans="1:21" ht="18" customHeight="1" x14ac:dyDescent="0.2">
      <c r="A162" s="10">
        <v>12</v>
      </c>
      <c r="B162" s="11" t="s">
        <v>27</v>
      </c>
      <c r="C162" s="83" t="s">
        <v>68</v>
      </c>
      <c r="D162" s="82" t="s">
        <v>29</v>
      </c>
      <c r="E162" s="84">
        <v>3</v>
      </c>
      <c r="F162" s="85">
        <v>250000</v>
      </c>
      <c r="G162" s="85">
        <v>750000</v>
      </c>
      <c r="H162" s="85">
        <v>250000</v>
      </c>
      <c r="I162" s="85">
        <v>750000</v>
      </c>
      <c r="J162" s="86">
        <v>1</v>
      </c>
      <c r="K162" s="85">
        <v>250000</v>
      </c>
      <c r="L162" s="85">
        <v>750000</v>
      </c>
      <c r="M162" s="85">
        <v>0</v>
      </c>
      <c r="N162" s="85">
        <v>0</v>
      </c>
      <c r="O162" s="85">
        <v>250000</v>
      </c>
      <c r="P162" s="85">
        <v>750000</v>
      </c>
      <c r="Q162" s="85">
        <f>E162*O162</f>
        <v>750000</v>
      </c>
      <c r="R162" s="14">
        <v>0</v>
      </c>
      <c r="U162" s="62" t="s">
        <v>528</v>
      </c>
    </row>
    <row r="163" spans="1:21" ht="18" customHeight="1" x14ac:dyDescent="0.2">
      <c r="A163" s="10">
        <v>18</v>
      </c>
      <c r="B163" s="11" t="s">
        <v>27</v>
      </c>
      <c r="C163" s="83" t="s">
        <v>65</v>
      </c>
      <c r="D163" s="82" t="s">
        <v>66</v>
      </c>
      <c r="E163" s="84">
        <v>3</v>
      </c>
      <c r="F163" s="85">
        <v>350000</v>
      </c>
      <c r="G163" s="85">
        <v>1050000</v>
      </c>
      <c r="H163" s="85">
        <v>350000</v>
      </c>
      <c r="I163" s="85">
        <v>1050000</v>
      </c>
      <c r="J163" s="86">
        <v>1</v>
      </c>
      <c r="K163" s="85">
        <v>350000</v>
      </c>
      <c r="L163" s="85">
        <v>1050000</v>
      </c>
      <c r="M163" s="85">
        <v>0</v>
      </c>
      <c r="N163" s="85">
        <v>0</v>
      </c>
      <c r="O163" s="85">
        <v>350000</v>
      </c>
      <c r="P163" s="85">
        <v>1050000</v>
      </c>
      <c r="Q163" s="85">
        <f>E163*O163</f>
        <v>1050000</v>
      </c>
      <c r="R163" s="14">
        <v>0</v>
      </c>
      <c r="U163" s="62"/>
    </row>
    <row r="164" spans="1:21" ht="18" customHeight="1" x14ac:dyDescent="0.2">
      <c r="A164" s="10">
        <v>19</v>
      </c>
      <c r="B164" s="11" t="s">
        <v>27</v>
      </c>
      <c r="C164" s="83" t="s">
        <v>67</v>
      </c>
      <c r="D164" s="82" t="s">
        <v>66</v>
      </c>
      <c r="E164" s="84">
        <v>6</v>
      </c>
      <c r="F164" s="85">
        <v>650000</v>
      </c>
      <c r="G164" s="85">
        <v>3900000</v>
      </c>
      <c r="H164" s="85">
        <v>650000</v>
      </c>
      <c r="I164" s="85">
        <v>3900000</v>
      </c>
      <c r="J164" s="86">
        <v>1</v>
      </c>
      <c r="K164" s="85">
        <v>650000</v>
      </c>
      <c r="L164" s="85">
        <v>3900000</v>
      </c>
      <c r="M164" s="85">
        <v>0</v>
      </c>
      <c r="N164" s="85">
        <v>0</v>
      </c>
      <c r="O164" s="85">
        <v>650000</v>
      </c>
      <c r="P164" s="85">
        <v>3900000</v>
      </c>
      <c r="Q164" s="85">
        <f>E164*O164</f>
        <v>3900000</v>
      </c>
      <c r="R164" s="14">
        <v>0</v>
      </c>
      <c r="U164" s="62" t="s">
        <v>550</v>
      </c>
    </row>
    <row r="165" spans="1:21" ht="18" customHeight="1" x14ac:dyDescent="0.2">
      <c r="A165" s="10">
        <v>5</v>
      </c>
      <c r="B165" s="11" t="s">
        <v>27</v>
      </c>
      <c r="C165" s="83" t="s">
        <v>64</v>
      </c>
      <c r="D165" s="82" t="s">
        <v>51</v>
      </c>
      <c r="E165" s="84">
        <v>3</v>
      </c>
      <c r="F165" s="85">
        <v>450000</v>
      </c>
      <c r="G165" s="85">
        <v>1350000</v>
      </c>
      <c r="H165" s="85">
        <v>450000</v>
      </c>
      <c r="I165" s="85">
        <v>1350000</v>
      </c>
      <c r="J165" s="86">
        <v>1</v>
      </c>
      <c r="K165" s="85">
        <v>450000</v>
      </c>
      <c r="L165" s="85">
        <v>1350000</v>
      </c>
      <c r="M165" s="85">
        <v>0</v>
      </c>
      <c r="N165" s="85">
        <v>0</v>
      </c>
      <c r="O165" s="85">
        <v>450000</v>
      </c>
      <c r="P165" s="85">
        <v>1350000</v>
      </c>
      <c r="Q165" s="85">
        <f>E165*O165</f>
        <v>1350000</v>
      </c>
      <c r="R165" s="14">
        <v>0</v>
      </c>
      <c r="U165" s="62"/>
    </row>
    <row r="166" spans="1:21" ht="18" customHeight="1" x14ac:dyDescent="0.2">
      <c r="A166" s="10"/>
      <c r="B166" s="11"/>
      <c r="C166" s="12"/>
      <c r="D166" s="11"/>
      <c r="E166" s="13"/>
      <c r="F166" s="14"/>
      <c r="G166" s="14"/>
      <c r="H166" s="15"/>
      <c r="I166" s="14"/>
      <c r="J166" s="16"/>
      <c r="K166" s="14"/>
      <c r="L166" s="14"/>
      <c r="M166" s="14"/>
      <c r="N166" s="14"/>
      <c r="O166" s="14"/>
      <c r="P166" s="14"/>
      <c r="Q166" s="14"/>
      <c r="R166" s="14"/>
    </row>
    <row r="167" spans="1:21" ht="18" customHeight="1" x14ac:dyDescent="0.2">
      <c r="A167" s="10"/>
      <c r="B167" s="11"/>
      <c r="C167" s="12"/>
      <c r="D167" s="11"/>
      <c r="E167" s="13"/>
      <c r="F167" s="14"/>
      <c r="G167" s="14"/>
      <c r="H167" s="15"/>
      <c r="I167" s="14"/>
      <c r="J167" s="16"/>
      <c r="K167" s="14"/>
      <c r="L167" s="14"/>
      <c r="M167" s="14"/>
      <c r="N167" s="14"/>
      <c r="O167" s="14"/>
      <c r="P167" s="14"/>
      <c r="Q167" s="14"/>
      <c r="R167" s="14"/>
    </row>
    <row r="168" spans="1:21" ht="18" customHeight="1" x14ac:dyDescent="0.2">
      <c r="A168" s="10">
        <v>13</v>
      </c>
      <c r="B168" s="11" t="s">
        <v>27</v>
      </c>
      <c r="C168" s="12" t="s">
        <v>93</v>
      </c>
      <c r="D168" s="11" t="s">
        <v>34</v>
      </c>
      <c r="E168" s="13">
        <v>8.0399999999999991</v>
      </c>
      <c r="F168" s="14">
        <v>2500</v>
      </c>
      <c r="G168" s="14">
        <v>20099.999999999996</v>
      </c>
      <c r="H168" s="15">
        <v>2500</v>
      </c>
      <c r="I168" s="14">
        <v>20099.999999999996</v>
      </c>
      <c r="J168" s="16">
        <v>1</v>
      </c>
      <c r="K168" s="14">
        <v>2500</v>
      </c>
      <c r="L168" s="14">
        <v>20099.999999999996</v>
      </c>
      <c r="M168" s="14">
        <v>0</v>
      </c>
      <c r="N168" s="14">
        <v>0</v>
      </c>
      <c r="O168" s="14">
        <v>2500</v>
      </c>
      <c r="P168" s="14">
        <v>20099.999999999996</v>
      </c>
      <c r="Q168" s="14">
        <f>E168*O168</f>
        <v>20099.999999999996</v>
      </c>
      <c r="R168" s="14">
        <v>0</v>
      </c>
    </row>
    <row r="169" spans="1:21" ht="18" customHeight="1" x14ac:dyDescent="0.2">
      <c r="A169" s="10">
        <v>14</v>
      </c>
      <c r="B169" s="11" t="s">
        <v>27</v>
      </c>
      <c r="C169" s="12" t="s">
        <v>95</v>
      </c>
      <c r="D169" s="11" t="s">
        <v>29</v>
      </c>
      <c r="E169" s="13">
        <v>28</v>
      </c>
      <c r="F169" s="14">
        <v>1333</v>
      </c>
      <c r="G169" s="14">
        <v>13223.36</v>
      </c>
      <c r="H169" s="15">
        <v>1333</v>
      </c>
      <c r="I169" s="14">
        <v>13223.36</v>
      </c>
      <c r="J169" s="16">
        <v>1</v>
      </c>
      <c r="K169" s="14">
        <v>1333</v>
      </c>
      <c r="L169" s="14">
        <v>13223.36</v>
      </c>
      <c r="M169" s="14">
        <v>0</v>
      </c>
      <c r="N169" s="14">
        <v>0</v>
      </c>
      <c r="O169" s="14">
        <v>1333</v>
      </c>
      <c r="P169" s="14">
        <v>13223.36</v>
      </c>
      <c r="Q169" s="14">
        <f>E169*O169</f>
        <v>37324</v>
      </c>
      <c r="R169" s="14">
        <v>0</v>
      </c>
    </row>
    <row r="170" spans="1:21" ht="18" customHeight="1" x14ac:dyDescent="0.2">
      <c r="A170" s="10">
        <v>24</v>
      </c>
      <c r="B170" s="11" t="s">
        <v>27</v>
      </c>
      <c r="C170" s="12" t="s">
        <v>103</v>
      </c>
      <c r="D170" s="11" t="s">
        <v>47</v>
      </c>
      <c r="E170" s="13">
        <v>607</v>
      </c>
      <c r="F170" s="14">
        <v>300</v>
      </c>
      <c r="G170" s="14">
        <v>162301.8138</v>
      </c>
      <c r="H170" s="15">
        <v>1200</v>
      </c>
      <c r="I170" s="14">
        <v>649207.25520000001</v>
      </c>
      <c r="J170" s="16">
        <v>1</v>
      </c>
      <c r="K170" s="14">
        <v>1200</v>
      </c>
      <c r="L170" s="14">
        <v>649207.25520000001</v>
      </c>
      <c r="M170" s="14">
        <v>0</v>
      </c>
      <c r="N170" s="14">
        <v>0</v>
      </c>
      <c r="O170" s="14">
        <v>1200</v>
      </c>
      <c r="P170" s="14">
        <v>649207.25520000001</v>
      </c>
      <c r="Q170" s="14">
        <f t="shared" ref="Q170:Q193" si="6">E170*O170</f>
        <v>728400</v>
      </c>
      <c r="R170" s="14">
        <v>0</v>
      </c>
    </row>
    <row r="171" spans="1:21" ht="18" customHeight="1" x14ac:dyDescent="0.2">
      <c r="A171" s="10">
        <v>26</v>
      </c>
      <c r="B171" s="11" t="s">
        <v>27</v>
      </c>
      <c r="C171" s="12" t="s">
        <v>105</v>
      </c>
      <c r="D171" s="11" t="s">
        <v>29</v>
      </c>
      <c r="E171" s="13">
        <v>50</v>
      </c>
      <c r="F171" s="14">
        <v>13500</v>
      </c>
      <c r="G171" s="14">
        <v>571536</v>
      </c>
      <c r="H171" s="15">
        <v>13500</v>
      </c>
      <c r="I171" s="14">
        <v>571536</v>
      </c>
      <c r="J171" s="16">
        <v>1</v>
      </c>
      <c r="K171" s="14">
        <v>13500</v>
      </c>
      <c r="L171" s="14">
        <v>571536</v>
      </c>
      <c r="M171" s="14">
        <v>0</v>
      </c>
      <c r="N171" s="14">
        <v>0</v>
      </c>
      <c r="O171" s="14">
        <v>13500</v>
      </c>
      <c r="P171" s="14">
        <v>571536</v>
      </c>
      <c r="Q171" s="14">
        <f t="shared" si="6"/>
        <v>675000</v>
      </c>
      <c r="R171" s="14">
        <v>0</v>
      </c>
    </row>
    <row r="172" spans="1:21" ht="18" customHeight="1" x14ac:dyDescent="0.2">
      <c r="A172" s="10">
        <v>28</v>
      </c>
      <c r="B172" s="11" t="s">
        <v>27</v>
      </c>
      <c r="C172" s="12" t="s">
        <v>433</v>
      </c>
      <c r="D172" s="11" t="s">
        <v>32</v>
      </c>
      <c r="E172" s="13">
        <v>16</v>
      </c>
      <c r="F172" s="14">
        <v>5000</v>
      </c>
      <c r="G172" s="14">
        <v>80000</v>
      </c>
      <c r="H172" s="15">
        <v>5000</v>
      </c>
      <c r="I172" s="14">
        <v>80000</v>
      </c>
      <c r="J172" s="16">
        <v>1</v>
      </c>
      <c r="K172" s="14">
        <v>5000</v>
      </c>
      <c r="L172" s="14">
        <v>80000</v>
      </c>
      <c r="M172" s="14">
        <v>0</v>
      </c>
      <c r="N172" s="14">
        <v>0</v>
      </c>
      <c r="O172" s="14">
        <v>5000</v>
      </c>
      <c r="P172" s="14">
        <v>80000</v>
      </c>
      <c r="Q172" s="14">
        <f t="shared" si="6"/>
        <v>80000</v>
      </c>
      <c r="R172" s="14">
        <v>0</v>
      </c>
    </row>
    <row r="173" spans="1:21" ht="18" customHeight="1" x14ac:dyDescent="0.2">
      <c r="A173" s="10">
        <v>29</v>
      </c>
      <c r="B173" s="11" t="s">
        <v>27</v>
      </c>
      <c r="C173" s="12" t="s">
        <v>31</v>
      </c>
      <c r="D173" s="11" t="s">
        <v>32</v>
      </c>
      <c r="E173" s="13">
        <v>100</v>
      </c>
      <c r="F173" s="14">
        <v>5000</v>
      </c>
      <c r="G173" s="14">
        <v>500000</v>
      </c>
      <c r="H173" s="15">
        <v>5000</v>
      </c>
      <c r="I173" s="14">
        <v>500000</v>
      </c>
      <c r="J173" s="16">
        <v>1</v>
      </c>
      <c r="K173" s="14">
        <v>5000</v>
      </c>
      <c r="L173" s="14">
        <v>500000</v>
      </c>
      <c r="M173" s="14">
        <v>0</v>
      </c>
      <c r="N173" s="14">
        <v>0</v>
      </c>
      <c r="O173" s="14">
        <v>5000</v>
      </c>
      <c r="P173" s="14">
        <v>500000</v>
      </c>
      <c r="Q173" s="14">
        <f t="shared" si="6"/>
        <v>500000</v>
      </c>
      <c r="R173" s="14">
        <v>0</v>
      </c>
    </row>
    <row r="174" spans="1:21" ht="18" customHeight="1" x14ac:dyDescent="0.2">
      <c r="A174" s="10">
        <v>30</v>
      </c>
      <c r="B174" s="11" t="s">
        <v>27</v>
      </c>
      <c r="C174" s="12" t="s">
        <v>48</v>
      </c>
      <c r="D174" s="11" t="s">
        <v>32</v>
      </c>
      <c r="E174" s="13">
        <v>80</v>
      </c>
      <c r="F174" s="14">
        <v>5000</v>
      </c>
      <c r="G174" s="14">
        <v>400000</v>
      </c>
      <c r="H174" s="15">
        <v>5000</v>
      </c>
      <c r="I174" s="14">
        <v>400000</v>
      </c>
      <c r="J174" s="16">
        <v>1</v>
      </c>
      <c r="K174" s="14">
        <v>5000</v>
      </c>
      <c r="L174" s="14">
        <v>400000</v>
      </c>
      <c r="M174" s="14">
        <v>0</v>
      </c>
      <c r="N174" s="14">
        <v>0</v>
      </c>
      <c r="O174" s="14">
        <v>5000</v>
      </c>
      <c r="P174" s="14">
        <v>400000</v>
      </c>
      <c r="Q174" s="14">
        <f t="shared" si="6"/>
        <v>400000</v>
      </c>
      <c r="R174" s="14">
        <v>0</v>
      </c>
    </row>
    <row r="175" spans="1:21" ht="18" customHeight="1" x14ac:dyDescent="0.2">
      <c r="A175" s="10">
        <v>48</v>
      </c>
      <c r="B175" s="11" t="s">
        <v>78</v>
      </c>
      <c r="C175" s="12" t="s">
        <v>126</v>
      </c>
      <c r="D175" s="11" t="s">
        <v>47</v>
      </c>
      <c r="E175" s="13">
        <v>11.962739999999998</v>
      </c>
      <c r="F175" s="14">
        <v>30000</v>
      </c>
      <c r="G175" s="14">
        <v>358882.19999999995</v>
      </c>
      <c r="H175" s="15">
        <v>30000</v>
      </c>
      <c r="I175" s="14">
        <v>358882.19999999995</v>
      </c>
      <c r="J175" s="16">
        <v>1</v>
      </c>
      <c r="K175" s="14">
        <v>30000</v>
      </c>
      <c r="L175" s="14">
        <v>358882.19999999995</v>
      </c>
      <c r="M175" s="14">
        <v>0</v>
      </c>
      <c r="N175" s="14">
        <v>0</v>
      </c>
      <c r="O175" s="14">
        <v>30000</v>
      </c>
      <c r="P175" s="14">
        <v>358882.19999999995</v>
      </c>
      <c r="Q175" s="14">
        <f t="shared" si="6"/>
        <v>358882.19999999995</v>
      </c>
      <c r="R175" s="14">
        <v>367419</v>
      </c>
      <c r="S175" s="1">
        <v>0</v>
      </c>
      <c r="T175" s="1">
        <v>0</v>
      </c>
    </row>
    <row r="176" spans="1:21" ht="18" customHeight="1" x14ac:dyDescent="0.2">
      <c r="A176" s="10">
        <v>101</v>
      </c>
      <c r="B176" s="11" t="s">
        <v>159</v>
      </c>
      <c r="C176" s="12" t="s">
        <v>193</v>
      </c>
      <c r="D176" s="11" t="s">
        <v>194</v>
      </c>
      <c r="E176" s="13">
        <v>0.20929999999999999</v>
      </c>
      <c r="F176" s="14">
        <v>12667</v>
      </c>
      <c r="G176" s="14">
        <v>2651.2030999999997</v>
      </c>
      <c r="H176" s="15">
        <v>12667</v>
      </c>
      <c r="I176" s="14">
        <v>2651.2030999999997</v>
      </c>
      <c r="J176" s="16">
        <v>1</v>
      </c>
      <c r="K176" s="14">
        <v>12667</v>
      </c>
      <c r="L176" s="14">
        <v>2651.2030999999997</v>
      </c>
      <c r="M176" s="14">
        <v>0</v>
      </c>
      <c r="N176" s="14">
        <v>0</v>
      </c>
      <c r="O176" s="14">
        <v>12667</v>
      </c>
      <c r="P176" s="14">
        <v>2651.2030999999997</v>
      </c>
      <c r="Q176" s="14">
        <f t="shared" si="6"/>
        <v>2651.2030999999997</v>
      </c>
      <c r="R176" s="14">
        <v>584948</v>
      </c>
      <c r="S176" s="1">
        <v>0</v>
      </c>
      <c r="T176" s="1">
        <v>0</v>
      </c>
    </row>
    <row r="177" spans="1:20" ht="18" customHeight="1" x14ac:dyDescent="0.2">
      <c r="A177" s="10">
        <v>103</v>
      </c>
      <c r="B177" s="11" t="s">
        <v>173</v>
      </c>
      <c r="C177" s="12" t="s">
        <v>198</v>
      </c>
      <c r="D177" s="11" t="s">
        <v>194</v>
      </c>
      <c r="E177" s="13">
        <v>1</v>
      </c>
      <c r="F177" s="14">
        <v>11667</v>
      </c>
      <c r="G177" s="14">
        <v>1207.5345</v>
      </c>
      <c r="H177" s="15">
        <v>11667</v>
      </c>
      <c r="I177" s="14">
        <v>1207.5345</v>
      </c>
      <c r="J177" s="16">
        <v>1</v>
      </c>
      <c r="K177" s="14">
        <v>11667</v>
      </c>
      <c r="L177" s="14">
        <v>1207.5345</v>
      </c>
      <c r="M177" s="14">
        <v>0</v>
      </c>
      <c r="N177" s="14">
        <v>0</v>
      </c>
      <c r="O177" s="14">
        <v>15000</v>
      </c>
      <c r="P177" s="14">
        <v>1207.5345</v>
      </c>
      <c r="Q177" s="14">
        <f t="shared" si="6"/>
        <v>15000</v>
      </c>
      <c r="R177" s="14">
        <v>1026720</v>
      </c>
      <c r="S177" s="1">
        <v>0</v>
      </c>
      <c r="T177" s="1">
        <v>0</v>
      </c>
    </row>
    <row r="178" spans="1:20" ht="18" customHeight="1" x14ac:dyDescent="0.2">
      <c r="A178" s="10">
        <v>122</v>
      </c>
      <c r="B178" s="11" t="s">
        <v>202</v>
      </c>
      <c r="C178" s="12" t="s">
        <v>221</v>
      </c>
      <c r="D178" s="11" t="s">
        <v>29</v>
      </c>
      <c r="E178" s="13">
        <v>19.372</v>
      </c>
      <c r="F178" s="14">
        <v>2333</v>
      </c>
      <c r="G178" s="14">
        <v>45194.875999999997</v>
      </c>
      <c r="H178" s="15">
        <v>2333</v>
      </c>
      <c r="I178" s="14">
        <v>45194.875999999997</v>
      </c>
      <c r="J178" s="16">
        <v>1</v>
      </c>
      <c r="K178" s="14">
        <v>2333</v>
      </c>
      <c r="L178" s="14">
        <v>45194.875999999997</v>
      </c>
      <c r="M178" s="14">
        <v>0</v>
      </c>
      <c r="N178" s="14">
        <v>0</v>
      </c>
      <c r="O178" s="14">
        <v>2333</v>
      </c>
      <c r="P178" s="14">
        <v>45194.875999999997</v>
      </c>
      <c r="Q178" s="14">
        <f t="shared" si="6"/>
        <v>45194.875999999997</v>
      </c>
      <c r="R178" s="14">
        <v>0</v>
      </c>
      <c r="S178" s="1">
        <v>0</v>
      </c>
      <c r="T178" s="1">
        <v>0</v>
      </c>
    </row>
    <row r="179" spans="1:20" ht="18" customHeight="1" x14ac:dyDescent="0.2">
      <c r="A179" s="10">
        <v>123</v>
      </c>
      <c r="B179" s="11" t="s">
        <v>204</v>
      </c>
      <c r="C179" s="12" t="s">
        <v>223</v>
      </c>
      <c r="D179" s="11" t="s">
        <v>29</v>
      </c>
      <c r="E179" s="13">
        <v>1145</v>
      </c>
      <c r="F179" s="14">
        <v>30</v>
      </c>
      <c r="G179" s="14">
        <v>27063.599999999999</v>
      </c>
      <c r="H179" s="15">
        <v>500</v>
      </c>
      <c r="I179" s="14">
        <v>451060</v>
      </c>
      <c r="J179" s="16">
        <v>1</v>
      </c>
      <c r="K179" s="14">
        <v>500</v>
      </c>
      <c r="L179" s="14">
        <v>451060</v>
      </c>
      <c r="M179" s="14">
        <v>0</v>
      </c>
      <c r="N179" s="14">
        <v>0</v>
      </c>
      <c r="O179" s="14">
        <v>500</v>
      </c>
      <c r="P179" s="14">
        <v>451060</v>
      </c>
      <c r="Q179" s="14">
        <f t="shared" si="6"/>
        <v>572500</v>
      </c>
      <c r="R179" s="14">
        <v>0</v>
      </c>
      <c r="S179" s="1">
        <v>0</v>
      </c>
      <c r="T179" s="1">
        <v>0</v>
      </c>
    </row>
    <row r="180" spans="1:20" ht="18" customHeight="1" x14ac:dyDescent="0.2">
      <c r="A180" s="10">
        <v>152</v>
      </c>
      <c r="B180" s="11" t="s">
        <v>255</v>
      </c>
      <c r="C180" s="12" t="s">
        <v>244</v>
      </c>
      <c r="D180" s="11" t="s">
        <v>47</v>
      </c>
      <c r="E180" s="13">
        <v>123.9465</v>
      </c>
      <c r="F180" s="14">
        <v>15127</v>
      </c>
      <c r="G180" s="14">
        <v>1874938.7054999999</v>
      </c>
      <c r="H180" s="15">
        <v>15127</v>
      </c>
      <c r="I180" s="14">
        <v>1874938.7054999999</v>
      </c>
      <c r="J180" s="16">
        <v>1</v>
      </c>
      <c r="K180" s="14">
        <v>15127</v>
      </c>
      <c r="L180" s="14">
        <v>1874938.7054999999</v>
      </c>
      <c r="M180" s="14">
        <v>0</v>
      </c>
      <c r="N180" s="14">
        <v>0</v>
      </c>
      <c r="O180" s="14">
        <v>15127</v>
      </c>
      <c r="P180" s="14">
        <v>1874938.7054999999</v>
      </c>
      <c r="Q180" s="14">
        <f t="shared" si="6"/>
        <v>1874938.7054999999</v>
      </c>
      <c r="R180" s="14">
        <v>240000</v>
      </c>
      <c r="S180" s="1">
        <v>0</v>
      </c>
      <c r="T180" s="1">
        <v>0</v>
      </c>
    </row>
    <row r="181" spans="1:20" ht="18" customHeight="1" x14ac:dyDescent="0.2">
      <c r="A181" s="10">
        <v>153</v>
      </c>
      <c r="B181" s="11" t="s">
        <v>257</v>
      </c>
      <c r="C181" s="12" t="s">
        <v>246</v>
      </c>
      <c r="D181" s="11" t="s">
        <v>37</v>
      </c>
      <c r="E181" s="13">
        <v>775</v>
      </c>
      <c r="F181" s="14">
        <v>6233</v>
      </c>
      <c r="G181" s="14">
        <v>3101230.0475519998</v>
      </c>
      <c r="H181" s="15">
        <v>6233</v>
      </c>
      <c r="I181" s="14">
        <v>3101230.0475519998</v>
      </c>
      <c r="J181" s="16">
        <v>1</v>
      </c>
      <c r="K181" s="14">
        <v>6233</v>
      </c>
      <c r="L181" s="14">
        <v>3101230.0475519998</v>
      </c>
      <c r="M181" s="14">
        <v>0</v>
      </c>
      <c r="N181" s="14">
        <v>0</v>
      </c>
      <c r="O181" s="14">
        <v>6233</v>
      </c>
      <c r="P181" s="14">
        <v>3101230.0475519998</v>
      </c>
      <c r="Q181" s="14">
        <f t="shared" si="6"/>
        <v>4830575</v>
      </c>
      <c r="R181" s="14">
        <v>8779.6867600000005</v>
      </c>
      <c r="S181" s="1">
        <v>0</v>
      </c>
      <c r="T181" s="1">
        <v>0</v>
      </c>
    </row>
    <row r="182" spans="1:20" ht="18" customHeight="1" x14ac:dyDescent="0.2">
      <c r="A182" s="10">
        <v>155</v>
      </c>
      <c r="B182" s="11" t="s">
        <v>260</v>
      </c>
      <c r="C182" s="12" t="s">
        <v>248</v>
      </c>
      <c r="D182" s="11" t="s">
        <v>37</v>
      </c>
      <c r="E182" s="13">
        <v>60</v>
      </c>
      <c r="F182" s="14">
        <v>27667</v>
      </c>
      <c r="G182" s="14">
        <v>1635647.5863600001</v>
      </c>
      <c r="H182" s="15">
        <v>45000</v>
      </c>
      <c r="I182" s="14">
        <v>2660358.6</v>
      </c>
      <c r="J182" s="16">
        <v>1</v>
      </c>
      <c r="K182" s="14">
        <v>45000</v>
      </c>
      <c r="L182" s="14">
        <v>2660358.6</v>
      </c>
      <c r="M182" s="14">
        <v>0</v>
      </c>
      <c r="N182" s="14">
        <v>0</v>
      </c>
      <c r="O182" s="14">
        <v>45000</v>
      </c>
      <c r="P182" s="14">
        <v>2660358.6</v>
      </c>
      <c r="Q182" s="14">
        <f t="shared" si="6"/>
        <v>2700000</v>
      </c>
      <c r="R182" s="14">
        <v>4454931.5999999996</v>
      </c>
      <c r="S182" s="1">
        <v>0</v>
      </c>
      <c r="T182" s="1">
        <v>0</v>
      </c>
    </row>
    <row r="183" spans="1:20" ht="18" customHeight="1" x14ac:dyDescent="0.2">
      <c r="A183" s="10">
        <v>163</v>
      </c>
      <c r="B183" s="11" t="s">
        <v>272</v>
      </c>
      <c r="C183" s="12" t="s">
        <v>254</v>
      </c>
      <c r="D183" s="11" t="s">
        <v>47</v>
      </c>
      <c r="E183" s="13">
        <v>3.0947999999999993</v>
      </c>
      <c r="F183" s="14">
        <v>118000</v>
      </c>
      <c r="G183" s="14">
        <v>365186.39999999991</v>
      </c>
      <c r="H183" s="15">
        <v>118000</v>
      </c>
      <c r="I183" s="14">
        <v>365186.39999999991</v>
      </c>
      <c r="J183" s="16">
        <v>1</v>
      </c>
      <c r="K183" s="14">
        <v>118000</v>
      </c>
      <c r="L183" s="14">
        <v>365186.39999999991</v>
      </c>
      <c r="M183" s="14">
        <v>0</v>
      </c>
      <c r="N183" s="14">
        <v>0</v>
      </c>
      <c r="O183" s="14">
        <v>118000</v>
      </c>
      <c r="P183" s="14">
        <v>365186.39999999991</v>
      </c>
      <c r="Q183" s="14">
        <f t="shared" si="6"/>
        <v>365186.39999999991</v>
      </c>
      <c r="R183" s="14">
        <v>229500</v>
      </c>
      <c r="S183" s="1">
        <v>0</v>
      </c>
      <c r="T183" s="1">
        <v>0</v>
      </c>
    </row>
    <row r="184" spans="1:20" ht="18" customHeight="1" x14ac:dyDescent="0.2">
      <c r="A184" s="10">
        <v>165</v>
      </c>
      <c r="B184" s="11" t="s">
        <v>279</v>
      </c>
      <c r="C184" s="12" t="s">
        <v>258</v>
      </c>
      <c r="D184" s="11" t="s">
        <v>47</v>
      </c>
      <c r="E184" s="13">
        <v>3</v>
      </c>
      <c r="F184" s="14">
        <v>20278</v>
      </c>
      <c r="G184" s="14">
        <v>17248.061240000003</v>
      </c>
      <c r="H184" s="15">
        <v>30600</v>
      </c>
      <c r="I184" s="14">
        <v>26027.748000000003</v>
      </c>
      <c r="J184" s="16">
        <v>1</v>
      </c>
      <c r="K184" s="14">
        <v>30600</v>
      </c>
      <c r="L184" s="14">
        <v>26027.748000000003</v>
      </c>
      <c r="M184" s="14">
        <v>0</v>
      </c>
      <c r="N184" s="14">
        <v>0</v>
      </c>
      <c r="O184" s="14">
        <v>30600</v>
      </c>
      <c r="P184" s="14">
        <v>26027.748000000003</v>
      </c>
      <c r="Q184" s="14">
        <f t="shared" si="6"/>
        <v>91800</v>
      </c>
      <c r="R184" s="14">
        <v>2765138.4000000004</v>
      </c>
      <c r="S184" s="1">
        <v>0</v>
      </c>
      <c r="T184" s="1">
        <v>0</v>
      </c>
    </row>
    <row r="185" spans="1:20" ht="18" customHeight="1" x14ac:dyDescent="0.2">
      <c r="A185" s="10">
        <v>168</v>
      </c>
      <c r="B185" s="11" t="s">
        <v>279</v>
      </c>
      <c r="C185" s="12" t="s">
        <v>443</v>
      </c>
      <c r="D185" s="11" t="s">
        <v>29</v>
      </c>
      <c r="E185" s="13">
        <v>0.46200000000000002</v>
      </c>
      <c r="F185" s="14">
        <v>486667</v>
      </c>
      <c r="G185" s="14">
        <v>224840.15400000001</v>
      </c>
      <c r="H185" s="15">
        <v>486667</v>
      </c>
      <c r="I185" s="14">
        <v>224840.15400000001</v>
      </c>
      <c r="J185" s="16">
        <v>1</v>
      </c>
      <c r="K185" s="14">
        <v>486667</v>
      </c>
      <c r="L185" s="14">
        <v>224840.15400000001</v>
      </c>
      <c r="M185" s="14">
        <v>0</v>
      </c>
      <c r="N185" s="14">
        <v>0</v>
      </c>
      <c r="O185" s="14">
        <v>486667</v>
      </c>
      <c r="P185" s="14">
        <v>224840.15400000001</v>
      </c>
      <c r="Q185" s="14">
        <f t="shared" si="6"/>
        <v>224840.15400000001</v>
      </c>
      <c r="R185" s="14">
        <v>1207761.6000000001</v>
      </c>
      <c r="S185" s="1">
        <v>0</v>
      </c>
      <c r="T185" s="1">
        <v>0</v>
      </c>
    </row>
    <row r="186" spans="1:20" ht="18" customHeight="1" x14ac:dyDescent="0.2">
      <c r="A186" s="10">
        <v>170</v>
      </c>
      <c r="B186" s="11" t="s">
        <v>287</v>
      </c>
      <c r="C186" s="12" t="s">
        <v>445</v>
      </c>
      <c r="D186" s="11" t="s">
        <v>47</v>
      </c>
      <c r="E186" s="13">
        <v>47.6</v>
      </c>
      <c r="F186" s="14">
        <v>4700</v>
      </c>
      <c r="G186" s="14">
        <v>223720</v>
      </c>
      <c r="H186" s="15">
        <v>12700</v>
      </c>
      <c r="I186" s="14">
        <v>604520</v>
      </c>
      <c r="J186" s="16">
        <v>1</v>
      </c>
      <c r="K186" s="14">
        <v>12700</v>
      </c>
      <c r="L186" s="14">
        <v>604520</v>
      </c>
      <c r="M186" s="14">
        <v>0</v>
      </c>
      <c r="N186" s="14">
        <v>0</v>
      </c>
      <c r="O186" s="14">
        <v>12700</v>
      </c>
      <c r="P186" s="14">
        <v>604520</v>
      </c>
      <c r="Q186" s="14">
        <f t="shared" si="6"/>
        <v>604520</v>
      </c>
      <c r="R186" s="14">
        <v>0</v>
      </c>
      <c r="S186" s="1">
        <v>0</v>
      </c>
      <c r="T186" s="1">
        <v>0</v>
      </c>
    </row>
    <row r="187" spans="1:20" ht="18" customHeight="1" x14ac:dyDescent="0.2">
      <c r="A187" s="10">
        <v>174</v>
      </c>
      <c r="B187" s="11" t="s">
        <v>295</v>
      </c>
      <c r="C187" s="12" t="s">
        <v>446</v>
      </c>
      <c r="D187" s="11" t="s">
        <v>37</v>
      </c>
      <c r="E187" s="13">
        <v>11.66</v>
      </c>
      <c r="F187" s="14">
        <v>6233</v>
      </c>
      <c r="G187" s="14">
        <v>72676.78</v>
      </c>
      <c r="H187" s="15">
        <v>4000</v>
      </c>
      <c r="I187" s="14">
        <v>46640</v>
      </c>
      <c r="J187" s="16">
        <v>1</v>
      </c>
      <c r="K187" s="14">
        <v>4000</v>
      </c>
      <c r="L187" s="14">
        <v>46640</v>
      </c>
      <c r="M187" s="14">
        <v>0</v>
      </c>
      <c r="N187" s="14">
        <v>0</v>
      </c>
      <c r="O187" s="14">
        <v>4000</v>
      </c>
      <c r="P187" s="14">
        <v>46640</v>
      </c>
      <c r="Q187" s="14">
        <f t="shared" si="6"/>
        <v>46640</v>
      </c>
      <c r="R187" s="14">
        <v>0</v>
      </c>
      <c r="S187" s="1">
        <v>0</v>
      </c>
      <c r="T187" s="1">
        <v>0</v>
      </c>
    </row>
    <row r="188" spans="1:20" ht="18" customHeight="1" x14ac:dyDescent="0.2">
      <c r="A188" s="10">
        <v>182</v>
      </c>
      <c r="B188" s="11" t="s">
        <v>307</v>
      </c>
      <c r="C188" s="12" t="s">
        <v>271</v>
      </c>
      <c r="D188" s="11" t="s">
        <v>47</v>
      </c>
      <c r="E188" s="13">
        <v>0.7101599999999999</v>
      </c>
      <c r="F188" s="14">
        <v>100000</v>
      </c>
      <c r="G188" s="14">
        <v>71015.999999999985</v>
      </c>
      <c r="H188" s="15">
        <v>118000</v>
      </c>
      <c r="I188" s="14">
        <v>83798.87999999999</v>
      </c>
      <c r="J188" s="16">
        <v>1</v>
      </c>
      <c r="K188" s="14">
        <v>118000</v>
      </c>
      <c r="L188" s="14">
        <v>83798.87999999999</v>
      </c>
      <c r="M188" s="14">
        <v>0</v>
      </c>
      <c r="N188" s="14">
        <v>0</v>
      </c>
      <c r="O188" s="14">
        <v>118000</v>
      </c>
      <c r="P188" s="14">
        <v>83798.87999999999</v>
      </c>
      <c r="Q188" s="14">
        <f t="shared" si="6"/>
        <v>83798.87999999999</v>
      </c>
      <c r="R188" s="14">
        <v>6060151.5</v>
      </c>
      <c r="S188" s="1">
        <v>0</v>
      </c>
      <c r="T188" s="1">
        <v>0</v>
      </c>
    </row>
    <row r="189" spans="1:20" ht="18" customHeight="1" x14ac:dyDescent="0.2">
      <c r="A189" s="10">
        <v>186</v>
      </c>
      <c r="B189" s="11" t="s">
        <v>315</v>
      </c>
      <c r="C189" s="12" t="s">
        <v>277</v>
      </c>
      <c r="D189" s="11" t="s">
        <v>278</v>
      </c>
      <c r="E189" s="13">
        <v>2</v>
      </c>
      <c r="F189" s="14">
        <v>53333</v>
      </c>
      <c r="G189" s="14">
        <v>22795.164196000002</v>
      </c>
      <c r="H189" s="15">
        <v>55000</v>
      </c>
      <c r="I189" s="14">
        <v>23507.66</v>
      </c>
      <c r="J189" s="16">
        <v>1</v>
      </c>
      <c r="K189" s="14">
        <v>55000</v>
      </c>
      <c r="L189" s="14">
        <v>23507.66</v>
      </c>
      <c r="M189" s="14">
        <v>0</v>
      </c>
      <c r="N189" s="14">
        <v>0</v>
      </c>
      <c r="O189" s="14">
        <v>55000</v>
      </c>
      <c r="P189" s="14">
        <v>23507.66</v>
      </c>
      <c r="Q189" s="14">
        <f t="shared" si="6"/>
        <v>110000</v>
      </c>
      <c r="R189" s="14">
        <v>0</v>
      </c>
      <c r="S189" s="1">
        <v>0</v>
      </c>
      <c r="T189" s="1">
        <v>0</v>
      </c>
    </row>
    <row r="190" spans="1:20" ht="18" customHeight="1" x14ac:dyDescent="0.2">
      <c r="A190" s="10">
        <v>209</v>
      </c>
      <c r="B190" s="11" t="s">
        <v>347</v>
      </c>
      <c r="C190" s="12" t="s">
        <v>314</v>
      </c>
      <c r="D190" s="11" t="s">
        <v>47</v>
      </c>
      <c r="E190" s="13">
        <v>145</v>
      </c>
      <c r="F190" s="14">
        <v>25000</v>
      </c>
      <c r="G190" s="14">
        <v>2978422.7249999992</v>
      </c>
      <c r="H190" s="15">
        <v>25000</v>
      </c>
      <c r="I190" s="14">
        <v>2978422.7249999992</v>
      </c>
      <c r="J190" s="16">
        <v>1</v>
      </c>
      <c r="K190" s="14">
        <v>25000</v>
      </c>
      <c r="L190" s="14">
        <v>2978422.7249999992</v>
      </c>
      <c r="M190" s="14">
        <v>0</v>
      </c>
      <c r="N190" s="14">
        <v>0</v>
      </c>
      <c r="O190" s="14">
        <v>25000</v>
      </c>
      <c r="P190" s="14">
        <v>2978422.7249999992</v>
      </c>
      <c r="Q190" s="14">
        <f t="shared" si="6"/>
        <v>3625000</v>
      </c>
      <c r="R190" s="14">
        <v>0</v>
      </c>
      <c r="S190" s="1">
        <v>0</v>
      </c>
      <c r="T190" s="1">
        <v>0</v>
      </c>
    </row>
    <row r="191" spans="1:20" ht="18" customHeight="1" x14ac:dyDescent="0.2">
      <c r="A191" s="10">
        <v>228</v>
      </c>
      <c r="B191" s="11" t="s">
        <v>375</v>
      </c>
      <c r="C191" s="12" t="s">
        <v>449</v>
      </c>
      <c r="D191" s="11" t="s">
        <v>47</v>
      </c>
      <c r="E191" s="13">
        <v>2</v>
      </c>
      <c r="F191" s="14">
        <v>46000</v>
      </c>
      <c r="G191" s="14">
        <v>6210.46</v>
      </c>
      <c r="H191" s="15">
        <v>46000</v>
      </c>
      <c r="I191" s="14">
        <v>6210.46</v>
      </c>
      <c r="J191" s="16">
        <v>1</v>
      </c>
      <c r="K191" s="14">
        <v>46000</v>
      </c>
      <c r="L191" s="14">
        <v>6210.46</v>
      </c>
      <c r="M191" s="14">
        <v>0</v>
      </c>
      <c r="N191" s="14">
        <v>0</v>
      </c>
      <c r="O191" s="14">
        <v>46000</v>
      </c>
      <c r="P191" s="14">
        <v>6210.46</v>
      </c>
      <c r="Q191" s="14">
        <f t="shared" si="6"/>
        <v>92000</v>
      </c>
      <c r="R191" s="14">
        <v>91667</v>
      </c>
      <c r="S191" s="1">
        <v>0</v>
      </c>
      <c r="T191" s="1">
        <v>0</v>
      </c>
    </row>
    <row r="192" spans="1:20" ht="18" customHeight="1" x14ac:dyDescent="0.2">
      <c r="A192" s="10">
        <v>233</v>
      </c>
      <c r="B192" s="11" t="s">
        <v>384</v>
      </c>
      <c r="C192" s="12" t="s">
        <v>451</v>
      </c>
      <c r="D192" s="11" t="s">
        <v>47</v>
      </c>
      <c r="E192" s="13">
        <v>4</v>
      </c>
      <c r="F192" s="14">
        <v>56897</v>
      </c>
      <c r="G192" s="14">
        <v>14294.574691999998</v>
      </c>
      <c r="H192" s="15">
        <v>60000</v>
      </c>
      <c r="I192" s="14">
        <v>15074.159999999998</v>
      </c>
      <c r="J192" s="16">
        <v>1</v>
      </c>
      <c r="K192" s="14">
        <v>60000</v>
      </c>
      <c r="L192" s="14">
        <v>15074.159999999998</v>
      </c>
      <c r="M192" s="14">
        <v>0</v>
      </c>
      <c r="N192" s="14">
        <v>0</v>
      </c>
      <c r="O192" s="14">
        <v>60000</v>
      </c>
      <c r="P192" s="14">
        <v>15074.159999999998</v>
      </c>
      <c r="Q192" s="14">
        <f t="shared" si="6"/>
        <v>240000</v>
      </c>
      <c r="R192" s="14">
        <v>0</v>
      </c>
      <c r="S192" s="1">
        <v>0</v>
      </c>
      <c r="T192" s="1">
        <v>0</v>
      </c>
    </row>
    <row r="193" spans="1:26" ht="18" customHeight="1" x14ac:dyDescent="0.2">
      <c r="A193" s="10">
        <v>54</v>
      </c>
      <c r="B193" s="11" t="s">
        <v>358</v>
      </c>
      <c r="C193" s="12" t="s">
        <v>392</v>
      </c>
      <c r="D193" s="11" t="s">
        <v>47</v>
      </c>
      <c r="E193" s="13">
        <v>105</v>
      </c>
      <c r="F193" s="14">
        <v>3135</v>
      </c>
      <c r="G193" s="14">
        <v>319116.76004999992</v>
      </c>
      <c r="H193" s="15">
        <v>5000</v>
      </c>
      <c r="I193" s="14">
        <v>508958.14999999991</v>
      </c>
      <c r="J193" s="16">
        <v>1</v>
      </c>
      <c r="K193" s="14">
        <v>5000</v>
      </c>
      <c r="L193" s="14">
        <v>508958.14999999991</v>
      </c>
      <c r="M193" s="14">
        <v>0</v>
      </c>
      <c r="N193" s="14">
        <v>0</v>
      </c>
      <c r="O193" s="14">
        <v>5000</v>
      </c>
      <c r="P193" s="14">
        <v>508958.14999999991</v>
      </c>
      <c r="Q193" s="14">
        <f t="shared" si="6"/>
        <v>525000</v>
      </c>
      <c r="R193" s="14">
        <v>-714555</v>
      </c>
      <c r="S193" s="1">
        <v>0</v>
      </c>
      <c r="T193" s="1">
        <v>0</v>
      </c>
    </row>
    <row r="194" spans="1:26" ht="18" customHeight="1" x14ac:dyDescent="0.2">
      <c r="A194" s="10"/>
      <c r="B194" s="11"/>
      <c r="C194" s="12"/>
      <c r="D194" s="11"/>
      <c r="E194" s="13"/>
      <c r="F194" s="14"/>
      <c r="G194" s="14"/>
      <c r="H194" s="15"/>
      <c r="I194" s="14"/>
      <c r="J194" s="16"/>
      <c r="K194" s="14"/>
      <c r="L194" s="14"/>
      <c r="M194" s="14"/>
      <c r="N194" s="14"/>
      <c r="O194" s="14"/>
      <c r="P194" s="14"/>
      <c r="Q194" s="14"/>
      <c r="R194" s="14"/>
      <c r="X194" s="48">
        <f>1200+105</f>
        <v>1305</v>
      </c>
      <c r="Y194" s="48">
        <v>185000</v>
      </c>
      <c r="Z194" s="48">
        <v>160000</v>
      </c>
    </row>
    <row r="195" spans="1:26" ht="18" customHeight="1" x14ac:dyDescent="0.2">
      <c r="A195" s="10"/>
      <c r="B195" s="11"/>
      <c r="C195" s="12"/>
      <c r="D195" s="11"/>
      <c r="E195" s="13"/>
      <c r="F195" s="14"/>
      <c r="G195" s="14"/>
      <c r="H195" s="15"/>
      <c r="I195" s="14"/>
      <c r="J195" s="16"/>
      <c r="K195" s="14"/>
      <c r="L195" s="14"/>
      <c r="M195" s="14"/>
      <c r="N195" s="14"/>
      <c r="O195" s="14"/>
      <c r="P195" s="14"/>
      <c r="Q195" s="14"/>
      <c r="R195" s="14"/>
      <c r="V195" s="1" t="s">
        <v>541</v>
      </c>
      <c r="W195" s="1" t="s">
        <v>536</v>
      </c>
      <c r="X195" s="1" t="s">
        <v>540</v>
      </c>
    </row>
    <row r="196" spans="1:26" s="63" customFormat="1" ht="18" customHeight="1" x14ac:dyDescent="0.2">
      <c r="A196" s="73">
        <v>34</v>
      </c>
      <c r="B196" s="74" t="s">
        <v>27</v>
      </c>
      <c r="C196" s="75" t="s">
        <v>112</v>
      </c>
      <c r="D196" s="74" t="s">
        <v>113</v>
      </c>
      <c r="E196" s="76">
        <v>105</v>
      </c>
      <c r="F196" s="77">
        <v>140000</v>
      </c>
      <c r="G196" s="77">
        <v>13704308.799999997</v>
      </c>
      <c r="H196" s="77">
        <v>185000</v>
      </c>
      <c r="I196" s="77">
        <v>18109265.199999996</v>
      </c>
      <c r="J196" s="78">
        <v>1</v>
      </c>
      <c r="K196" s="77">
        <v>185000</v>
      </c>
      <c r="L196" s="77">
        <v>18109265.199999996</v>
      </c>
      <c r="M196" s="77">
        <v>0</v>
      </c>
      <c r="N196" s="77">
        <v>0</v>
      </c>
      <c r="O196" s="77">
        <v>185000</v>
      </c>
      <c r="P196" s="77">
        <v>18109265.199999996</v>
      </c>
      <c r="Q196" s="77">
        <f t="shared" ref="Q196:Q201" si="7">E196*O196</f>
        <v>19425000</v>
      </c>
      <c r="R196" s="65">
        <v>0</v>
      </c>
      <c r="U196" s="63" t="s">
        <v>529</v>
      </c>
      <c r="W196" s="63">
        <v>105</v>
      </c>
      <c r="X196" s="79">
        <f>E196-W196</f>
        <v>0</v>
      </c>
    </row>
    <row r="197" spans="1:26" s="63" customFormat="1" ht="18" customHeight="1" x14ac:dyDescent="0.2">
      <c r="A197" s="66">
        <v>36</v>
      </c>
      <c r="B197" s="67" t="s">
        <v>27</v>
      </c>
      <c r="C197" s="68" t="s">
        <v>115</v>
      </c>
      <c r="D197" s="67" t="s">
        <v>113</v>
      </c>
      <c r="E197" s="69">
        <v>42</v>
      </c>
      <c r="F197" s="65">
        <v>400000</v>
      </c>
      <c r="G197" s="65">
        <v>15612782.8532</v>
      </c>
      <c r="H197" s="65">
        <v>450000</v>
      </c>
      <c r="I197" s="65">
        <v>17564380.709849998</v>
      </c>
      <c r="J197" s="70">
        <v>1</v>
      </c>
      <c r="K197" s="65">
        <v>450000</v>
      </c>
      <c r="L197" s="65">
        <v>17564380.709849998</v>
      </c>
      <c r="M197" s="65">
        <v>0</v>
      </c>
      <c r="N197" s="65">
        <v>0</v>
      </c>
      <c r="O197" s="65">
        <v>450000</v>
      </c>
      <c r="P197" s="65">
        <v>17564380.709849998</v>
      </c>
      <c r="Q197" s="65">
        <f t="shared" si="7"/>
        <v>18900000</v>
      </c>
      <c r="R197" s="65">
        <v>0</v>
      </c>
    </row>
    <row r="198" spans="1:26" s="63" customFormat="1" ht="18" customHeight="1" x14ac:dyDescent="0.2">
      <c r="A198" s="66">
        <v>38</v>
      </c>
      <c r="B198" s="67" t="s">
        <v>27</v>
      </c>
      <c r="C198" s="68" t="s">
        <v>117</v>
      </c>
      <c r="D198" s="67" t="s">
        <v>113</v>
      </c>
      <c r="E198" s="69">
        <v>160</v>
      </c>
      <c r="F198" s="65">
        <v>400000</v>
      </c>
      <c r="G198" s="65">
        <v>58531413.780000016</v>
      </c>
      <c r="H198" s="65">
        <v>450000</v>
      </c>
      <c r="I198" s="65">
        <v>65847840.502500013</v>
      </c>
      <c r="J198" s="70">
        <v>1</v>
      </c>
      <c r="K198" s="65">
        <v>450000</v>
      </c>
      <c r="L198" s="65">
        <v>65847840.502500013</v>
      </c>
      <c r="M198" s="65">
        <v>0</v>
      </c>
      <c r="N198" s="65">
        <v>0</v>
      </c>
      <c r="O198" s="65">
        <v>450000</v>
      </c>
      <c r="P198" s="65">
        <v>65847840.502500013</v>
      </c>
      <c r="Q198" s="65">
        <f t="shared" si="7"/>
        <v>72000000</v>
      </c>
      <c r="R198" s="65">
        <v>0</v>
      </c>
    </row>
    <row r="199" spans="1:26" s="63" customFormat="1" ht="18" customHeight="1" x14ac:dyDescent="0.2">
      <c r="A199" s="66">
        <v>40</v>
      </c>
      <c r="B199" s="67" t="s">
        <v>27</v>
      </c>
      <c r="C199" s="68" t="s">
        <v>119</v>
      </c>
      <c r="D199" s="67" t="s">
        <v>113</v>
      </c>
      <c r="E199" s="69">
        <v>26</v>
      </c>
      <c r="F199" s="65">
        <v>450000</v>
      </c>
      <c r="G199" s="65">
        <v>8258388.0255000005</v>
      </c>
      <c r="H199" s="65">
        <v>450000</v>
      </c>
      <c r="I199" s="65">
        <v>8258388.0255000005</v>
      </c>
      <c r="J199" s="70">
        <v>1</v>
      </c>
      <c r="K199" s="65">
        <v>450000</v>
      </c>
      <c r="L199" s="65">
        <v>8258388.0255000005</v>
      </c>
      <c r="M199" s="65">
        <v>0</v>
      </c>
      <c r="N199" s="65">
        <v>0</v>
      </c>
      <c r="O199" s="65">
        <v>450000</v>
      </c>
      <c r="P199" s="65">
        <v>8258388.0255000005</v>
      </c>
      <c r="Q199" s="65">
        <f t="shared" si="7"/>
        <v>11700000</v>
      </c>
      <c r="R199" s="65">
        <v>0</v>
      </c>
    </row>
    <row r="200" spans="1:26" s="63" customFormat="1" ht="18" customHeight="1" x14ac:dyDescent="0.2">
      <c r="A200" s="66">
        <v>97</v>
      </c>
      <c r="B200" s="67" t="s">
        <v>153</v>
      </c>
      <c r="C200" s="68" t="s">
        <v>189</v>
      </c>
      <c r="D200" s="67" t="s">
        <v>113</v>
      </c>
      <c r="E200" s="69">
        <v>14</v>
      </c>
      <c r="F200" s="65">
        <v>320000</v>
      </c>
      <c r="G200" s="65">
        <v>3076363.7696000002</v>
      </c>
      <c r="H200" s="65">
        <v>320000</v>
      </c>
      <c r="I200" s="65">
        <v>3076363.7696000002</v>
      </c>
      <c r="J200" s="70">
        <v>1</v>
      </c>
      <c r="K200" s="65">
        <v>320000</v>
      </c>
      <c r="L200" s="65">
        <v>3076363.7696000002</v>
      </c>
      <c r="M200" s="65">
        <v>0</v>
      </c>
      <c r="N200" s="65">
        <v>0</v>
      </c>
      <c r="O200" s="65">
        <v>320000</v>
      </c>
      <c r="P200" s="65">
        <v>3076363.7696000002</v>
      </c>
      <c r="Q200" s="65">
        <f t="shared" si="7"/>
        <v>4480000</v>
      </c>
      <c r="R200" s="65">
        <v>333384</v>
      </c>
      <c r="S200" s="63">
        <v>0</v>
      </c>
      <c r="T200" s="63">
        <v>0</v>
      </c>
    </row>
    <row r="201" spans="1:26" s="63" customFormat="1" ht="18" customHeight="1" x14ac:dyDescent="0.2">
      <c r="A201" s="66">
        <v>99</v>
      </c>
      <c r="B201" s="67" t="s">
        <v>131</v>
      </c>
      <c r="C201" s="68" t="s">
        <v>191</v>
      </c>
      <c r="D201" s="67" t="s">
        <v>113</v>
      </c>
      <c r="E201" s="69">
        <v>28</v>
      </c>
      <c r="F201" s="65">
        <v>320000</v>
      </c>
      <c r="G201" s="65">
        <v>6499736.8880000003</v>
      </c>
      <c r="H201" s="65">
        <v>320000</v>
      </c>
      <c r="I201" s="65">
        <v>6499736.8880000003</v>
      </c>
      <c r="J201" s="70">
        <v>1</v>
      </c>
      <c r="K201" s="65">
        <v>320000</v>
      </c>
      <c r="L201" s="65">
        <v>6499736.8880000003</v>
      </c>
      <c r="M201" s="65">
        <v>0</v>
      </c>
      <c r="N201" s="65">
        <v>0</v>
      </c>
      <c r="O201" s="65">
        <v>320000</v>
      </c>
      <c r="P201" s="65">
        <v>6499736.8880000003</v>
      </c>
      <c r="Q201" s="65">
        <f t="shared" si="7"/>
        <v>8960000</v>
      </c>
      <c r="R201" s="65">
        <v>83402</v>
      </c>
      <c r="S201" s="63">
        <v>0</v>
      </c>
      <c r="T201" s="63">
        <v>0</v>
      </c>
    </row>
    <row r="202" spans="1:26" ht="18" customHeight="1" x14ac:dyDescent="0.2">
      <c r="A202" s="10"/>
      <c r="B202" s="11"/>
      <c r="C202" s="12"/>
      <c r="D202" s="11"/>
      <c r="E202" s="13"/>
      <c r="F202" s="14"/>
      <c r="G202" s="14"/>
      <c r="H202" s="15"/>
      <c r="I202" s="14"/>
      <c r="J202" s="16"/>
      <c r="K202" s="14"/>
      <c r="L202" s="14"/>
      <c r="M202" s="14"/>
      <c r="N202" s="14"/>
      <c r="O202" s="14"/>
      <c r="P202" s="14"/>
      <c r="Q202" s="14"/>
      <c r="R202" s="14"/>
    </row>
    <row r="203" spans="1:26" ht="18" customHeight="1" x14ac:dyDescent="0.2">
      <c r="A203" s="10"/>
      <c r="B203" s="11"/>
      <c r="C203" s="12"/>
      <c r="D203" s="11"/>
      <c r="E203" s="13"/>
      <c r="F203" s="14"/>
      <c r="G203" s="14"/>
      <c r="H203" s="15"/>
      <c r="I203" s="14"/>
      <c r="J203" s="16"/>
      <c r="K203" s="14"/>
      <c r="L203" s="14"/>
      <c r="M203" s="14"/>
      <c r="N203" s="14"/>
      <c r="O203" s="14"/>
      <c r="P203" s="14"/>
      <c r="Q203" s="14"/>
      <c r="R203" s="14"/>
    </row>
    <row r="204" spans="1:26" ht="18" customHeight="1" x14ac:dyDescent="0.2">
      <c r="A204" s="91">
        <v>44</v>
      </c>
      <c r="B204" s="92" t="s">
        <v>27</v>
      </c>
      <c r="C204" s="93" t="s">
        <v>123</v>
      </c>
      <c r="D204" s="92" t="s">
        <v>34</v>
      </c>
      <c r="E204" s="94">
        <v>19350</v>
      </c>
      <c r="F204" s="95">
        <v>3200</v>
      </c>
      <c r="G204" s="95">
        <v>61919424</v>
      </c>
      <c r="H204" s="95">
        <v>3200</v>
      </c>
      <c r="I204" s="95">
        <v>61919424</v>
      </c>
      <c r="J204" s="96">
        <v>1</v>
      </c>
      <c r="K204" s="95">
        <v>3200</v>
      </c>
      <c r="L204" s="95">
        <v>61919424</v>
      </c>
      <c r="M204" s="95">
        <v>0</v>
      </c>
      <c r="N204" s="95">
        <v>0</v>
      </c>
      <c r="O204" s="95">
        <v>5000</v>
      </c>
      <c r="P204" s="95">
        <v>61919424</v>
      </c>
      <c r="Q204" s="95">
        <f>E204*O204</f>
        <v>96750000</v>
      </c>
      <c r="R204" s="85">
        <v>0</v>
      </c>
      <c r="S204" s="62"/>
      <c r="T204" s="62"/>
      <c r="U204" s="62"/>
      <c r="V204" s="1" t="s">
        <v>533</v>
      </c>
    </row>
    <row r="205" spans="1:26" ht="18" customHeight="1" x14ac:dyDescent="0.2">
      <c r="A205" s="91">
        <v>45</v>
      </c>
      <c r="B205" s="92" t="s">
        <v>78</v>
      </c>
      <c r="C205" s="93" t="s">
        <v>439</v>
      </c>
      <c r="D205" s="92" t="s">
        <v>34</v>
      </c>
      <c r="E205" s="94">
        <v>637</v>
      </c>
      <c r="F205" s="95">
        <v>3200</v>
      </c>
      <c r="G205" s="95">
        <v>2037840.0000000002</v>
      </c>
      <c r="H205" s="95">
        <v>6000</v>
      </c>
      <c r="I205" s="95">
        <v>3820950.0000000005</v>
      </c>
      <c r="J205" s="96">
        <v>1</v>
      </c>
      <c r="K205" s="95">
        <v>6000</v>
      </c>
      <c r="L205" s="95">
        <v>3820950.0000000005</v>
      </c>
      <c r="M205" s="95">
        <v>0</v>
      </c>
      <c r="N205" s="95">
        <v>0</v>
      </c>
      <c r="O205" s="95">
        <v>6000</v>
      </c>
      <c r="P205" s="95">
        <v>3820950.0000000005</v>
      </c>
      <c r="Q205" s="95">
        <f>E205*O205</f>
        <v>3822000</v>
      </c>
      <c r="R205" s="85">
        <v>163230</v>
      </c>
      <c r="S205" s="62">
        <v>0</v>
      </c>
      <c r="T205" s="62">
        <v>0</v>
      </c>
      <c r="U205" s="62" t="s">
        <v>535</v>
      </c>
      <c r="X205" s="48"/>
    </row>
    <row r="206" spans="1:26" ht="18" customHeight="1" x14ac:dyDescent="0.2">
      <c r="A206" s="91">
        <v>46</v>
      </c>
      <c r="B206" s="92" t="s">
        <v>80</v>
      </c>
      <c r="C206" s="93" t="s">
        <v>124</v>
      </c>
      <c r="D206" s="92" t="s">
        <v>34</v>
      </c>
      <c r="E206" s="94">
        <v>3310</v>
      </c>
      <c r="F206" s="95">
        <v>3200</v>
      </c>
      <c r="G206" s="95">
        <v>1411200</v>
      </c>
      <c r="H206" s="95">
        <v>6000</v>
      </c>
      <c r="I206" s="95">
        <v>2646000</v>
      </c>
      <c r="J206" s="96">
        <v>1</v>
      </c>
      <c r="K206" s="95">
        <v>6000</v>
      </c>
      <c r="L206" s="95">
        <v>2646000</v>
      </c>
      <c r="M206" s="95">
        <v>0</v>
      </c>
      <c r="N206" s="95">
        <v>0</v>
      </c>
      <c r="O206" s="95">
        <v>6000</v>
      </c>
      <c r="P206" s="95">
        <v>2646000</v>
      </c>
      <c r="Q206" s="95">
        <f>E206*O206</f>
        <v>19860000</v>
      </c>
      <c r="R206" s="85">
        <v>231768</v>
      </c>
      <c r="S206" s="62">
        <v>0</v>
      </c>
      <c r="T206" s="62">
        <v>0</v>
      </c>
      <c r="U206" s="62"/>
      <c r="X206" s="48"/>
    </row>
    <row r="207" spans="1:26" ht="18" customHeight="1" x14ac:dyDescent="0.2">
      <c r="A207" s="10"/>
      <c r="B207" s="11"/>
      <c r="C207" s="12"/>
      <c r="D207" s="11"/>
      <c r="E207" s="13"/>
      <c r="F207" s="14"/>
      <c r="G207" s="14"/>
      <c r="H207" s="15"/>
      <c r="I207" s="14"/>
      <c r="J207" s="16"/>
      <c r="K207" s="14"/>
      <c r="L207" s="14"/>
      <c r="M207" s="14"/>
      <c r="N207" s="14"/>
      <c r="O207" s="14"/>
      <c r="P207" s="14"/>
      <c r="Q207" s="14"/>
      <c r="R207" s="14"/>
    </row>
    <row r="208" spans="1:26" ht="18" customHeight="1" x14ac:dyDescent="0.2">
      <c r="A208" s="10"/>
      <c r="B208" s="11"/>
      <c r="C208" s="12"/>
      <c r="D208" s="11"/>
      <c r="E208" s="13"/>
      <c r="F208" s="14"/>
      <c r="G208" s="14"/>
      <c r="H208" s="15"/>
      <c r="I208" s="14"/>
      <c r="J208" s="16"/>
      <c r="K208" s="14"/>
      <c r="L208" s="14"/>
      <c r="M208" s="14"/>
      <c r="N208" s="14"/>
      <c r="O208" s="14"/>
      <c r="P208" s="14"/>
      <c r="Q208" s="14"/>
      <c r="R208" s="14"/>
    </row>
    <row r="209" spans="1:29" ht="18" customHeight="1" x14ac:dyDescent="0.2">
      <c r="A209" s="81">
        <v>102</v>
      </c>
      <c r="B209" s="82" t="s">
        <v>109</v>
      </c>
      <c r="C209" s="83" t="s">
        <v>196</v>
      </c>
      <c r="D209" s="82" t="s">
        <v>37</v>
      </c>
      <c r="E209" s="84">
        <v>70.5</v>
      </c>
      <c r="F209" s="85">
        <v>400000</v>
      </c>
      <c r="G209" s="85">
        <v>28004340.000000004</v>
      </c>
      <c r="H209" s="85">
        <v>1200000</v>
      </c>
      <c r="I209" s="85">
        <v>84013020</v>
      </c>
      <c r="J209" s="86">
        <v>1</v>
      </c>
      <c r="K209" s="85">
        <v>1200000</v>
      </c>
      <c r="L209" s="85">
        <v>84013020</v>
      </c>
      <c r="M209" s="85">
        <v>0</v>
      </c>
      <c r="N209" s="85">
        <v>0</v>
      </c>
      <c r="O209" s="85">
        <v>1200000</v>
      </c>
      <c r="P209" s="85">
        <v>84013020</v>
      </c>
      <c r="Q209" s="85">
        <f>E209*O209</f>
        <v>84600000</v>
      </c>
      <c r="R209" s="85">
        <v>888800</v>
      </c>
      <c r="S209" s="62">
        <v>0</v>
      </c>
      <c r="T209" s="62">
        <v>0</v>
      </c>
      <c r="U209" s="52" t="s">
        <v>526</v>
      </c>
      <c r="V209" s="1" t="s">
        <v>535</v>
      </c>
    </row>
    <row r="210" spans="1:29" ht="18" customHeight="1" x14ac:dyDescent="0.2">
      <c r="A210" s="10"/>
      <c r="B210" s="11"/>
      <c r="C210" s="12"/>
      <c r="D210" s="11"/>
      <c r="E210" s="13"/>
      <c r="F210" s="14"/>
      <c r="G210" s="14"/>
      <c r="H210" s="15"/>
      <c r="I210" s="14"/>
      <c r="J210" s="16"/>
      <c r="K210" s="14"/>
      <c r="L210" s="14"/>
      <c r="M210" s="14"/>
      <c r="N210" s="14"/>
      <c r="O210" s="14"/>
      <c r="P210" s="14"/>
      <c r="Q210" s="14"/>
      <c r="R210" s="14"/>
    </row>
    <row r="211" spans="1:29" ht="18" customHeight="1" x14ac:dyDescent="0.2">
      <c r="A211" s="10"/>
      <c r="B211" s="11"/>
      <c r="C211" s="12"/>
      <c r="D211" s="11"/>
      <c r="E211" s="13"/>
      <c r="F211" s="14"/>
      <c r="G211" s="14"/>
      <c r="H211" s="15"/>
      <c r="I211" s="14"/>
      <c r="J211" s="16"/>
      <c r="K211" s="14"/>
      <c r="L211" s="14"/>
      <c r="M211" s="14"/>
      <c r="N211" s="14"/>
      <c r="O211" s="14"/>
      <c r="P211" s="14"/>
      <c r="Q211" s="14"/>
      <c r="R211" s="14"/>
    </row>
    <row r="212" spans="1:29" ht="18" customHeight="1" x14ac:dyDescent="0.2">
      <c r="A212" s="81">
        <v>125</v>
      </c>
      <c r="B212" s="82" t="s">
        <v>207</v>
      </c>
      <c r="C212" s="83" t="s">
        <v>224</v>
      </c>
      <c r="D212" s="82" t="s">
        <v>37</v>
      </c>
      <c r="E212" s="84">
        <v>265</v>
      </c>
      <c r="F212" s="85">
        <v>115000</v>
      </c>
      <c r="G212" s="85">
        <v>30476482.350000001</v>
      </c>
      <c r="H212" s="85">
        <v>170000</v>
      </c>
      <c r="I212" s="85">
        <v>45052191.300000004</v>
      </c>
      <c r="J212" s="86">
        <v>1</v>
      </c>
      <c r="K212" s="85">
        <v>170000</v>
      </c>
      <c r="L212" s="85">
        <v>45052191.300000004</v>
      </c>
      <c r="M212" s="85">
        <v>0</v>
      </c>
      <c r="N212" s="85">
        <v>0</v>
      </c>
      <c r="O212" s="85">
        <v>170000</v>
      </c>
      <c r="P212" s="85">
        <v>45052191.300000004</v>
      </c>
      <c r="Q212" s="85">
        <f>E212*O212</f>
        <v>45050000</v>
      </c>
      <c r="R212" s="14">
        <v>35667</v>
      </c>
      <c r="S212" s="1">
        <v>0</v>
      </c>
      <c r="T212" s="1">
        <v>0</v>
      </c>
      <c r="U212" s="62"/>
    </row>
    <row r="213" spans="1:29" ht="18" customHeight="1" x14ac:dyDescent="0.2">
      <c r="A213" s="81">
        <v>126</v>
      </c>
      <c r="B213" s="82" t="s">
        <v>209</v>
      </c>
      <c r="C213" s="83" t="s">
        <v>226</v>
      </c>
      <c r="D213" s="82" t="s">
        <v>37</v>
      </c>
      <c r="E213" s="84">
        <v>36</v>
      </c>
      <c r="F213" s="85">
        <v>80000</v>
      </c>
      <c r="G213" s="85">
        <v>2820485.6</v>
      </c>
      <c r="H213" s="85">
        <v>170000</v>
      </c>
      <c r="I213" s="85">
        <v>5993531.9000000004</v>
      </c>
      <c r="J213" s="86">
        <v>1</v>
      </c>
      <c r="K213" s="85">
        <v>170000</v>
      </c>
      <c r="L213" s="85">
        <v>5993531.9000000004</v>
      </c>
      <c r="M213" s="85">
        <v>0</v>
      </c>
      <c r="N213" s="85">
        <v>0</v>
      </c>
      <c r="O213" s="85">
        <v>170000</v>
      </c>
      <c r="P213" s="85">
        <v>5993531.9000000004</v>
      </c>
      <c r="Q213" s="85">
        <f>E213*O213</f>
        <v>6120000</v>
      </c>
      <c r="R213" s="14">
        <v>3196000</v>
      </c>
      <c r="S213" s="1">
        <v>0</v>
      </c>
      <c r="T213" s="1">
        <v>0</v>
      </c>
      <c r="U213" s="62" t="s">
        <v>535</v>
      </c>
    </row>
    <row r="214" spans="1:29" ht="18" customHeight="1" x14ac:dyDescent="0.2">
      <c r="A214" s="81">
        <v>127</v>
      </c>
      <c r="B214" s="82" t="s">
        <v>211</v>
      </c>
      <c r="C214" s="83" t="s">
        <v>227</v>
      </c>
      <c r="D214" s="82" t="s">
        <v>37</v>
      </c>
      <c r="E214" s="84">
        <v>43</v>
      </c>
      <c r="F214" s="85">
        <v>79733</v>
      </c>
      <c r="G214" s="85">
        <v>3404258.6400900004</v>
      </c>
      <c r="H214" s="85">
        <v>135000</v>
      </c>
      <c r="I214" s="85">
        <v>5763923.5500000007</v>
      </c>
      <c r="J214" s="86">
        <v>1</v>
      </c>
      <c r="K214" s="85">
        <v>135000</v>
      </c>
      <c r="L214" s="85">
        <v>5763923.5500000007</v>
      </c>
      <c r="M214" s="85">
        <v>0</v>
      </c>
      <c r="N214" s="85">
        <v>0</v>
      </c>
      <c r="O214" s="85">
        <v>135000</v>
      </c>
      <c r="P214" s="85">
        <v>5763923.5500000007</v>
      </c>
      <c r="Q214" s="85">
        <f>E214*O214</f>
        <v>5805000</v>
      </c>
      <c r="R214" s="14">
        <v>548100</v>
      </c>
      <c r="S214" s="1">
        <v>0</v>
      </c>
      <c r="T214" s="1">
        <v>0</v>
      </c>
      <c r="U214" s="62"/>
    </row>
    <row r="215" spans="1:29" ht="18" customHeight="1" x14ac:dyDescent="0.2">
      <c r="A215" s="81">
        <v>131</v>
      </c>
      <c r="B215" s="82" t="s">
        <v>218</v>
      </c>
      <c r="C215" s="83" t="s">
        <v>231</v>
      </c>
      <c r="D215" s="82" t="s">
        <v>37</v>
      </c>
      <c r="E215" s="84">
        <v>485</v>
      </c>
      <c r="F215" s="85">
        <v>129667</v>
      </c>
      <c r="G215" s="85">
        <v>62803104.093819998</v>
      </c>
      <c r="H215" s="85">
        <v>175000</v>
      </c>
      <c r="I215" s="85">
        <v>84759755.5</v>
      </c>
      <c r="J215" s="86">
        <v>1</v>
      </c>
      <c r="K215" s="85">
        <v>175000</v>
      </c>
      <c r="L215" s="85">
        <v>84759755.5</v>
      </c>
      <c r="M215" s="85">
        <v>0</v>
      </c>
      <c r="N215" s="85">
        <v>0</v>
      </c>
      <c r="O215" s="85">
        <v>175000</v>
      </c>
      <c r="P215" s="85">
        <v>84759755.5</v>
      </c>
      <c r="Q215" s="85">
        <f>E215*O215</f>
        <v>84875000</v>
      </c>
      <c r="R215" s="14">
        <v>0</v>
      </c>
      <c r="S215" s="1">
        <v>0</v>
      </c>
      <c r="T215" s="1">
        <v>0</v>
      </c>
      <c r="U215" s="62"/>
    </row>
    <row r="216" spans="1:29" ht="18" customHeight="1" x14ac:dyDescent="0.2">
      <c r="A216" s="81">
        <v>132</v>
      </c>
      <c r="B216" s="82" t="s">
        <v>220</v>
      </c>
      <c r="C216" s="83" t="s">
        <v>441</v>
      </c>
      <c r="D216" s="82" t="s">
        <v>37</v>
      </c>
      <c r="E216" s="84">
        <v>16</v>
      </c>
      <c r="F216" s="85">
        <v>80000</v>
      </c>
      <c r="G216" s="85">
        <v>1206990.4000000001</v>
      </c>
      <c r="H216" s="85">
        <v>95000</v>
      </c>
      <c r="I216" s="85">
        <v>1433301.1</v>
      </c>
      <c r="J216" s="86">
        <v>1</v>
      </c>
      <c r="K216" s="85">
        <v>95000</v>
      </c>
      <c r="L216" s="85">
        <v>1433301.1</v>
      </c>
      <c r="M216" s="85">
        <v>0</v>
      </c>
      <c r="N216" s="85">
        <v>0</v>
      </c>
      <c r="O216" s="85">
        <v>95000</v>
      </c>
      <c r="P216" s="85">
        <v>1433301.1</v>
      </c>
      <c r="Q216" s="85">
        <f>E216*O216</f>
        <v>1520000</v>
      </c>
      <c r="R216" s="14">
        <v>0</v>
      </c>
      <c r="S216" s="1">
        <v>0</v>
      </c>
      <c r="T216" s="1">
        <v>0</v>
      </c>
      <c r="U216" s="62"/>
    </row>
    <row r="217" spans="1:29" ht="18" customHeight="1" x14ac:dyDescent="0.2">
      <c r="A217" s="10"/>
      <c r="B217" s="11"/>
      <c r="C217" s="12"/>
      <c r="D217" s="11"/>
      <c r="E217" s="13"/>
      <c r="F217" s="14"/>
      <c r="G217" s="14"/>
      <c r="H217" s="15"/>
      <c r="I217" s="14"/>
      <c r="J217" s="16"/>
      <c r="K217" s="14"/>
      <c r="L217" s="14"/>
      <c r="M217" s="14"/>
      <c r="N217" s="14"/>
      <c r="O217" s="14"/>
      <c r="P217" s="14"/>
      <c r="Q217" s="14"/>
      <c r="R217" s="14"/>
    </row>
    <row r="218" spans="1:29" ht="18" customHeight="1" x14ac:dyDescent="0.2">
      <c r="A218" s="10"/>
      <c r="B218" s="11"/>
      <c r="C218" s="12"/>
      <c r="D218" s="11"/>
      <c r="E218" s="13"/>
      <c r="F218" s="14"/>
      <c r="G218" s="14"/>
      <c r="H218" s="15"/>
      <c r="I218" s="14"/>
      <c r="J218" s="16"/>
      <c r="K218" s="14"/>
      <c r="L218" s="14"/>
      <c r="M218" s="14"/>
      <c r="N218" s="14"/>
      <c r="O218" s="14"/>
      <c r="P218" s="14"/>
      <c r="Q218" s="14"/>
      <c r="R218" s="14"/>
    </row>
    <row r="219" spans="1:29" ht="18" customHeight="1" x14ac:dyDescent="0.2">
      <c r="A219" s="81">
        <v>128</v>
      </c>
      <c r="B219" s="82" t="s">
        <v>213</v>
      </c>
      <c r="C219" s="83" t="s">
        <v>229</v>
      </c>
      <c r="D219" s="82" t="s">
        <v>194</v>
      </c>
      <c r="E219" s="84">
        <v>123500</v>
      </c>
      <c r="F219" s="85">
        <v>900</v>
      </c>
      <c r="G219" s="85">
        <v>99170476.200000003</v>
      </c>
      <c r="H219" s="85">
        <v>1250</v>
      </c>
      <c r="I219" s="85">
        <v>137736772.5</v>
      </c>
      <c r="J219" s="86">
        <v>1</v>
      </c>
      <c r="K219" s="85">
        <v>1250</v>
      </c>
      <c r="L219" s="85">
        <v>137736772.5</v>
      </c>
      <c r="M219" s="85">
        <v>0</v>
      </c>
      <c r="N219" s="85">
        <v>0</v>
      </c>
      <c r="O219" s="85">
        <v>1250</v>
      </c>
      <c r="P219" s="85">
        <v>137736772.5</v>
      </c>
      <c r="Q219" s="85">
        <f>E219*O219</f>
        <v>154375000</v>
      </c>
      <c r="R219" s="14">
        <v>135600</v>
      </c>
      <c r="S219" s="1">
        <v>0</v>
      </c>
      <c r="T219" s="1">
        <v>0</v>
      </c>
      <c r="U219" s="63" t="s">
        <v>530</v>
      </c>
      <c r="V219" s="105" t="s">
        <v>535</v>
      </c>
      <c r="X219" s="48"/>
      <c r="Y219" s="48">
        <v>1250</v>
      </c>
      <c r="Z219" s="48">
        <f>X219*Y219</f>
        <v>0</v>
      </c>
      <c r="AB219" s="48">
        <v>112500</v>
      </c>
      <c r="AC219" s="48">
        <f>E219-AB219</f>
        <v>11000</v>
      </c>
    </row>
    <row r="220" spans="1:29" ht="18" customHeight="1" x14ac:dyDescent="0.2">
      <c r="A220" s="81">
        <v>130</v>
      </c>
      <c r="B220" s="82" t="s">
        <v>216</v>
      </c>
      <c r="C220" s="83" t="s">
        <v>230</v>
      </c>
      <c r="D220" s="82" t="s">
        <v>194</v>
      </c>
      <c r="E220" s="84">
        <v>21300</v>
      </c>
      <c r="F220" s="85">
        <v>900</v>
      </c>
      <c r="G220" s="85">
        <v>18975330</v>
      </c>
      <c r="H220" s="85">
        <v>900</v>
      </c>
      <c r="I220" s="85">
        <v>18975330</v>
      </c>
      <c r="J220" s="86">
        <v>1</v>
      </c>
      <c r="K220" s="85">
        <v>900</v>
      </c>
      <c r="L220" s="85">
        <v>18975330</v>
      </c>
      <c r="M220" s="85">
        <v>0</v>
      </c>
      <c r="N220" s="85">
        <v>0</v>
      </c>
      <c r="O220" s="85">
        <v>1200</v>
      </c>
      <c r="P220" s="85">
        <v>18975330</v>
      </c>
      <c r="Q220" s="85">
        <f>E220*O220</f>
        <v>25560000</v>
      </c>
      <c r="R220" s="14">
        <v>204800</v>
      </c>
      <c r="S220" s="1">
        <v>0</v>
      </c>
      <c r="T220" s="1">
        <v>0</v>
      </c>
      <c r="U220" s="63" t="s">
        <v>535</v>
      </c>
      <c r="V220" s="105"/>
      <c r="X220" s="48">
        <v>21300</v>
      </c>
      <c r="Y220" s="48">
        <v>1200</v>
      </c>
      <c r="Z220" s="48">
        <f>X220*Y220</f>
        <v>25560000</v>
      </c>
      <c r="AB220" s="48"/>
    </row>
    <row r="221" spans="1:29" ht="18" customHeight="1" x14ac:dyDescent="0.2">
      <c r="A221" s="10"/>
      <c r="B221" s="11"/>
      <c r="C221" s="12"/>
      <c r="D221" s="11"/>
      <c r="E221" s="13"/>
      <c r="F221" s="14"/>
      <c r="G221" s="14"/>
      <c r="H221" s="15"/>
      <c r="I221" s="14"/>
      <c r="J221" s="16"/>
      <c r="K221" s="14"/>
      <c r="L221" s="14"/>
      <c r="M221" s="14"/>
      <c r="N221" s="14"/>
      <c r="O221" s="14"/>
      <c r="P221" s="14"/>
      <c r="Q221" s="14"/>
      <c r="R221" s="14"/>
    </row>
    <row r="222" spans="1:29" ht="18" customHeight="1" x14ac:dyDescent="0.2">
      <c r="A222" s="10"/>
      <c r="B222" s="11"/>
      <c r="C222" s="12"/>
      <c r="D222" s="11"/>
      <c r="E222" s="13"/>
      <c r="F222" s="14"/>
      <c r="G222" s="14"/>
      <c r="H222" s="15"/>
      <c r="I222" s="14"/>
      <c r="J222" s="16"/>
      <c r="K222" s="14"/>
      <c r="L222" s="14"/>
      <c r="M222" s="14"/>
      <c r="N222" s="14"/>
      <c r="O222" s="14"/>
      <c r="P222" s="14"/>
      <c r="Q222" s="14"/>
      <c r="R222" s="14"/>
    </row>
    <row r="223" spans="1:29" ht="18" customHeight="1" x14ac:dyDescent="0.2">
      <c r="A223" s="91">
        <v>133</v>
      </c>
      <c r="B223" s="92" t="s">
        <v>222</v>
      </c>
      <c r="C223" s="93" t="s">
        <v>233</v>
      </c>
      <c r="D223" s="92" t="s">
        <v>113</v>
      </c>
      <c r="E223" s="94">
        <v>12.5</v>
      </c>
      <c r="F223" s="95">
        <v>3409091</v>
      </c>
      <c r="G223" s="95">
        <v>39229173.773384005</v>
      </c>
      <c r="H223" s="95">
        <v>3500000</v>
      </c>
      <c r="I223" s="95">
        <v>40275284</v>
      </c>
      <c r="J223" s="96">
        <v>1</v>
      </c>
      <c r="K223" s="95">
        <v>3500000</v>
      </c>
      <c r="L223" s="95">
        <v>40275284</v>
      </c>
      <c r="M223" s="95">
        <v>0</v>
      </c>
      <c r="N223" s="95">
        <v>0</v>
      </c>
      <c r="O223" s="95">
        <v>3500000</v>
      </c>
      <c r="P223" s="95">
        <v>40275284</v>
      </c>
      <c r="Q223" s="95">
        <f>E223*O223</f>
        <v>43750000</v>
      </c>
      <c r="R223" s="14">
        <v>423996.4</v>
      </c>
      <c r="S223" s="1">
        <v>0</v>
      </c>
      <c r="T223" s="1">
        <v>0</v>
      </c>
      <c r="Z223" s="87"/>
      <c r="AA223" s="87"/>
      <c r="AB223" s="87"/>
    </row>
    <row r="224" spans="1:29" ht="18" customHeight="1" x14ac:dyDescent="0.2">
      <c r="A224" s="91">
        <v>135</v>
      </c>
      <c r="B224" s="92" t="s">
        <v>225</v>
      </c>
      <c r="C224" s="93" t="s">
        <v>235</v>
      </c>
      <c r="D224" s="92" t="s">
        <v>113</v>
      </c>
      <c r="E224" s="94">
        <v>2.8</v>
      </c>
      <c r="F224" s="95">
        <v>3409091</v>
      </c>
      <c r="G224" s="95">
        <v>8592419.5473129991</v>
      </c>
      <c r="H224" s="95">
        <v>3500000</v>
      </c>
      <c r="I224" s="95">
        <v>8821550.5</v>
      </c>
      <c r="J224" s="96">
        <v>1</v>
      </c>
      <c r="K224" s="95">
        <v>3500000</v>
      </c>
      <c r="L224" s="95">
        <v>8821550.5</v>
      </c>
      <c r="M224" s="95">
        <v>0</v>
      </c>
      <c r="N224" s="95">
        <v>0</v>
      </c>
      <c r="O224" s="95">
        <v>3500000</v>
      </c>
      <c r="P224" s="95">
        <v>8821550.5</v>
      </c>
      <c r="Q224" s="95">
        <f>E224*O224</f>
        <v>9800000</v>
      </c>
      <c r="R224" s="14">
        <v>3173046.3000000003</v>
      </c>
      <c r="S224" s="1">
        <v>0</v>
      </c>
      <c r="T224" s="1">
        <v>0</v>
      </c>
      <c r="V224" s="1" t="s">
        <v>534</v>
      </c>
    </row>
    <row r="225" spans="1:21" ht="18" customHeight="1" x14ac:dyDescent="0.2">
      <c r="A225" s="91">
        <v>137</v>
      </c>
      <c r="B225" s="92" t="s">
        <v>228</v>
      </c>
      <c r="C225" s="93" t="s">
        <v>237</v>
      </c>
      <c r="D225" s="92" t="s">
        <v>113</v>
      </c>
      <c r="E225" s="94">
        <v>0.7</v>
      </c>
      <c r="F225" s="95">
        <v>3409091</v>
      </c>
      <c r="G225" s="95">
        <v>2234004.6050280002</v>
      </c>
      <c r="H225" s="95">
        <v>3500000</v>
      </c>
      <c r="I225" s="95">
        <v>2293578</v>
      </c>
      <c r="J225" s="96">
        <v>1</v>
      </c>
      <c r="K225" s="95">
        <v>3500000</v>
      </c>
      <c r="L225" s="95">
        <v>2293578</v>
      </c>
      <c r="M225" s="95">
        <v>0</v>
      </c>
      <c r="N225" s="95">
        <v>0</v>
      </c>
      <c r="O225" s="95">
        <v>3500000</v>
      </c>
      <c r="P225" s="95">
        <v>2293578</v>
      </c>
      <c r="Q225" s="95">
        <f>E225*O225</f>
        <v>2450000</v>
      </c>
      <c r="R225" s="14">
        <v>38566296.299999997</v>
      </c>
      <c r="S225" s="1">
        <v>0</v>
      </c>
      <c r="T225" s="1">
        <v>0</v>
      </c>
      <c r="U225" s="1" t="s">
        <v>535</v>
      </c>
    </row>
    <row r="226" spans="1:21" ht="18" customHeight="1" x14ac:dyDescent="0.2">
      <c r="A226" s="91">
        <v>138</v>
      </c>
      <c r="B226" s="92" t="s">
        <v>228</v>
      </c>
      <c r="C226" s="93" t="s">
        <v>239</v>
      </c>
      <c r="D226" s="92" t="s">
        <v>113</v>
      </c>
      <c r="E226" s="94">
        <v>15.8</v>
      </c>
      <c r="F226" s="95">
        <v>3409091</v>
      </c>
      <c r="G226" s="95">
        <v>48399781.972479016</v>
      </c>
      <c r="H226" s="95">
        <v>3500000</v>
      </c>
      <c r="I226" s="95">
        <v>49690441.500000015</v>
      </c>
      <c r="J226" s="96">
        <v>1</v>
      </c>
      <c r="K226" s="95">
        <v>3500000</v>
      </c>
      <c r="L226" s="95">
        <v>49690441.500000015</v>
      </c>
      <c r="M226" s="95">
        <v>0</v>
      </c>
      <c r="N226" s="95">
        <v>0</v>
      </c>
      <c r="O226" s="95">
        <v>3500000</v>
      </c>
      <c r="P226" s="95">
        <v>49690441.500000015</v>
      </c>
      <c r="Q226" s="95">
        <f>E226*O226</f>
        <v>55300000</v>
      </c>
      <c r="R226" s="14">
        <v>0</v>
      </c>
      <c r="S226" s="1">
        <v>0</v>
      </c>
      <c r="T226" s="1">
        <v>0</v>
      </c>
    </row>
    <row r="227" spans="1:21" ht="18" customHeight="1" x14ac:dyDescent="0.2">
      <c r="A227" s="10"/>
      <c r="B227" s="11"/>
      <c r="C227" s="12"/>
      <c r="D227" s="11"/>
      <c r="E227" s="13"/>
      <c r="F227" s="14"/>
      <c r="G227" s="14"/>
      <c r="H227" s="15"/>
      <c r="I227" s="14"/>
      <c r="J227" s="16"/>
      <c r="K227" s="14"/>
      <c r="L227" s="14"/>
      <c r="M227" s="14"/>
      <c r="N227" s="14"/>
      <c r="O227" s="14"/>
      <c r="P227" s="14"/>
      <c r="Q227" s="14"/>
      <c r="R227" s="14"/>
    </row>
    <row r="228" spans="1:21" ht="18" customHeight="1" x14ac:dyDescent="0.2">
      <c r="A228" s="10"/>
      <c r="B228" s="11"/>
      <c r="C228" s="12"/>
      <c r="D228" s="11"/>
      <c r="E228" s="13"/>
      <c r="F228" s="14"/>
      <c r="G228" s="14"/>
      <c r="H228" s="15"/>
      <c r="I228" s="14"/>
      <c r="J228" s="16"/>
      <c r="K228" s="14"/>
      <c r="L228" s="14"/>
      <c r="M228" s="14"/>
      <c r="N228" s="14"/>
      <c r="O228" s="14"/>
      <c r="P228" s="14"/>
      <c r="Q228" s="14"/>
      <c r="R228" s="14"/>
    </row>
    <row r="229" spans="1:21" ht="18" customHeight="1" x14ac:dyDescent="0.2">
      <c r="A229" s="10">
        <v>143</v>
      </c>
      <c r="B229" s="11" t="s">
        <v>238</v>
      </c>
      <c r="C229" s="12" t="s">
        <v>436</v>
      </c>
      <c r="D229" s="11" t="s">
        <v>47</v>
      </c>
      <c r="E229" s="13">
        <v>4</v>
      </c>
      <c r="F229" s="14">
        <v>21500</v>
      </c>
      <c r="G229" s="14">
        <v>80840</v>
      </c>
      <c r="H229" s="15">
        <v>21500</v>
      </c>
      <c r="I229" s="14">
        <v>80840</v>
      </c>
      <c r="J229" s="16">
        <v>1</v>
      </c>
      <c r="K229" s="14">
        <v>21500</v>
      </c>
      <c r="L229" s="14">
        <v>80840</v>
      </c>
      <c r="M229" s="14">
        <v>0</v>
      </c>
      <c r="N229" s="14">
        <v>0</v>
      </c>
      <c r="O229" s="14">
        <v>21500</v>
      </c>
      <c r="P229" s="14">
        <v>80840</v>
      </c>
      <c r="Q229" s="14">
        <f t="shared" ref="Q229:Q241" si="8">E229*O229</f>
        <v>86000</v>
      </c>
      <c r="R229" s="14">
        <v>1290659.5275209993</v>
      </c>
      <c r="S229" s="1">
        <v>0</v>
      </c>
      <c r="T229" s="1">
        <v>0</v>
      </c>
      <c r="U229" s="51" t="s">
        <v>526</v>
      </c>
    </row>
    <row r="230" spans="1:21" ht="39.75" customHeight="1" x14ac:dyDescent="0.2">
      <c r="A230" s="10">
        <v>144</v>
      </c>
      <c r="B230" s="11" t="s">
        <v>240</v>
      </c>
      <c r="C230" s="12" t="s">
        <v>430</v>
      </c>
      <c r="D230" s="11" t="s">
        <v>34</v>
      </c>
      <c r="E230" s="13">
        <v>38.4</v>
      </c>
      <c r="F230" s="14">
        <v>235000</v>
      </c>
      <c r="G230" s="14">
        <v>9024000</v>
      </c>
      <c r="H230" s="15">
        <v>235000</v>
      </c>
      <c r="I230" s="14">
        <v>9024000</v>
      </c>
      <c r="J230" s="16">
        <v>1</v>
      </c>
      <c r="K230" s="14">
        <v>235000</v>
      </c>
      <c r="L230" s="14">
        <v>9024000</v>
      </c>
      <c r="M230" s="14">
        <v>0</v>
      </c>
      <c r="N230" s="14">
        <v>0</v>
      </c>
      <c r="O230" s="14">
        <v>235000</v>
      </c>
      <c r="P230" s="14">
        <v>9024000</v>
      </c>
      <c r="Q230" s="14">
        <f t="shared" si="8"/>
        <v>9024000</v>
      </c>
      <c r="R230" s="14">
        <v>547.90854299999774</v>
      </c>
      <c r="S230" s="1">
        <v>0</v>
      </c>
      <c r="T230" s="1">
        <v>0</v>
      </c>
      <c r="U230" s="51"/>
    </row>
    <row r="231" spans="1:21" ht="18" customHeight="1" x14ac:dyDescent="0.2">
      <c r="A231" s="10">
        <v>145</v>
      </c>
      <c r="B231" s="11" t="s">
        <v>241</v>
      </c>
      <c r="C231" s="12" t="s">
        <v>428</v>
      </c>
      <c r="D231" s="11" t="s">
        <v>32</v>
      </c>
      <c r="E231" s="13">
        <v>16</v>
      </c>
      <c r="F231" s="14">
        <v>20000</v>
      </c>
      <c r="G231" s="14">
        <v>320000</v>
      </c>
      <c r="H231" s="15">
        <v>20000</v>
      </c>
      <c r="I231" s="14">
        <v>320000</v>
      </c>
      <c r="J231" s="16">
        <v>1</v>
      </c>
      <c r="K231" s="14">
        <v>20000</v>
      </c>
      <c r="L231" s="14">
        <v>320000</v>
      </c>
      <c r="M231" s="14">
        <v>0</v>
      </c>
      <c r="N231" s="14">
        <v>0</v>
      </c>
      <c r="O231" s="14">
        <v>20000</v>
      </c>
      <c r="P231" s="14">
        <v>320000</v>
      </c>
      <c r="Q231" s="14">
        <f t="shared" si="8"/>
        <v>320000</v>
      </c>
      <c r="R231" s="14">
        <v>7800000</v>
      </c>
      <c r="S231" s="1">
        <v>0</v>
      </c>
      <c r="T231" s="1">
        <v>0</v>
      </c>
      <c r="U231" s="51"/>
    </row>
    <row r="232" spans="1:21" ht="31.5" customHeight="1" x14ac:dyDescent="0.2">
      <c r="A232" s="10">
        <v>146</v>
      </c>
      <c r="B232" s="11" t="s">
        <v>243</v>
      </c>
      <c r="C232" s="12" t="s">
        <v>28</v>
      </c>
      <c r="D232" s="11" t="s">
        <v>29</v>
      </c>
      <c r="E232" s="13">
        <v>8</v>
      </c>
      <c r="F232" s="14">
        <v>40000</v>
      </c>
      <c r="G232" s="14">
        <v>320000</v>
      </c>
      <c r="H232" s="15">
        <v>40000</v>
      </c>
      <c r="I232" s="14">
        <v>320000</v>
      </c>
      <c r="J232" s="16">
        <v>1</v>
      </c>
      <c r="K232" s="14">
        <v>40000</v>
      </c>
      <c r="L232" s="14">
        <v>320000</v>
      </c>
      <c r="M232" s="14">
        <v>0</v>
      </c>
      <c r="N232" s="14">
        <v>0</v>
      </c>
      <c r="O232" s="14">
        <v>40000</v>
      </c>
      <c r="P232" s="14">
        <v>320000</v>
      </c>
      <c r="Q232" s="14">
        <f t="shared" si="8"/>
        <v>320000</v>
      </c>
      <c r="R232" s="14">
        <v>0</v>
      </c>
      <c r="S232" s="1">
        <v>0</v>
      </c>
      <c r="T232" s="1">
        <v>0</v>
      </c>
      <c r="U232" s="51"/>
    </row>
    <row r="233" spans="1:21" ht="31.5" customHeight="1" x14ac:dyDescent="0.2">
      <c r="A233" s="10">
        <v>148</v>
      </c>
      <c r="B233" s="11" t="s">
        <v>247</v>
      </c>
      <c r="C233" s="12" t="s">
        <v>42</v>
      </c>
      <c r="D233" s="11" t="s">
        <v>29</v>
      </c>
      <c r="E233" s="13">
        <v>1</v>
      </c>
      <c r="F233" s="14">
        <v>1000000</v>
      </c>
      <c r="G233" s="14">
        <v>1000000</v>
      </c>
      <c r="H233" s="15">
        <v>1000000</v>
      </c>
      <c r="I233" s="14">
        <v>1000000</v>
      </c>
      <c r="J233" s="16">
        <v>1</v>
      </c>
      <c r="K233" s="14">
        <v>1000000</v>
      </c>
      <c r="L233" s="14">
        <v>1000000</v>
      </c>
      <c r="M233" s="14">
        <v>0</v>
      </c>
      <c r="N233" s="14">
        <v>0</v>
      </c>
      <c r="O233" s="14">
        <v>1000000</v>
      </c>
      <c r="P233" s="14">
        <v>1000000</v>
      </c>
      <c r="Q233" s="14">
        <f t="shared" si="8"/>
        <v>1000000</v>
      </c>
      <c r="R233" s="14">
        <v>1024711.01364</v>
      </c>
      <c r="S233" s="1">
        <v>0</v>
      </c>
      <c r="T233" s="1">
        <v>0</v>
      </c>
      <c r="U233" s="51"/>
    </row>
    <row r="234" spans="1:21" ht="18" customHeight="1" x14ac:dyDescent="0.2">
      <c r="A234" s="10">
        <v>149</v>
      </c>
      <c r="B234" s="11" t="s">
        <v>249</v>
      </c>
      <c r="C234" s="12" t="s">
        <v>429</v>
      </c>
      <c r="D234" s="11" t="s">
        <v>34</v>
      </c>
      <c r="E234" s="13">
        <v>6</v>
      </c>
      <c r="F234" s="14">
        <v>76818</v>
      </c>
      <c r="G234" s="14">
        <v>460908</v>
      </c>
      <c r="H234" s="15">
        <v>76818</v>
      </c>
      <c r="I234" s="14">
        <v>460908</v>
      </c>
      <c r="J234" s="16">
        <v>1</v>
      </c>
      <c r="K234" s="14">
        <v>76818</v>
      </c>
      <c r="L234" s="14">
        <v>460908</v>
      </c>
      <c r="M234" s="14">
        <v>0</v>
      </c>
      <c r="N234" s="14">
        <v>0</v>
      </c>
      <c r="O234" s="14">
        <v>77000</v>
      </c>
      <c r="P234" s="14">
        <v>460908</v>
      </c>
      <c r="Q234" s="14">
        <f t="shared" si="8"/>
        <v>462000</v>
      </c>
      <c r="R234" s="14">
        <v>562000</v>
      </c>
      <c r="S234" s="1">
        <v>0</v>
      </c>
      <c r="T234" s="1">
        <v>0</v>
      </c>
      <c r="U234" s="51"/>
    </row>
    <row r="235" spans="1:21" ht="18" customHeight="1" x14ac:dyDescent="0.2">
      <c r="A235" s="10">
        <v>150</v>
      </c>
      <c r="B235" s="11" t="s">
        <v>251</v>
      </c>
      <c r="C235" s="12" t="s">
        <v>33</v>
      </c>
      <c r="D235" s="11" t="s">
        <v>34</v>
      </c>
      <c r="E235" s="13">
        <v>25.5</v>
      </c>
      <c r="F235" s="14">
        <v>111818</v>
      </c>
      <c r="G235" s="14">
        <v>2851359</v>
      </c>
      <c r="H235" s="15">
        <v>111818</v>
      </c>
      <c r="I235" s="14">
        <v>2851359</v>
      </c>
      <c r="J235" s="16">
        <v>1</v>
      </c>
      <c r="K235" s="14">
        <v>111818</v>
      </c>
      <c r="L235" s="14">
        <v>2851359</v>
      </c>
      <c r="M235" s="14">
        <v>0</v>
      </c>
      <c r="N235" s="14">
        <v>0</v>
      </c>
      <c r="O235" s="14">
        <v>112000</v>
      </c>
      <c r="P235" s="14">
        <v>2851359</v>
      </c>
      <c r="Q235" s="14">
        <f t="shared" si="8"/>
        <v>2856000</v>
      </c>
      <c r="R235" s="14">
        <v>1404000</v>
      </c>
      <c r="S235" s="1">
        <v>0</v>
      </c>
      <c r="T235" s="1">
        <v>0</v>
      </c>
      <c r="U235" s="51"/>
    </row>
    <row r="236" spans="1:21" ht="18" customHeight="1" x14ac:dyDescent="0.2">
      <c r="A236" s="10">
        <v>17</v>
      </c>
      <c r="B236" s="11" t="s">
        <v>27</v>
      </c>
      <c r="C236" s="12" t="s">
        <v>70</v>
      </c>
      <c r="D236" s="11" t="s">
        <v>29</v>
      </c>
      <c r="E236" s="13">
        <v>1</v>
      </c>
      <c r="F236" s="14">
        <v>2500000</v>
      </c>
      <c r="G236" s="14">
        <v>2500000</v>
      </c>
      <c r="H236" s="15">
        <v>2500000</v>
      </c>
      <c r="I236" s="14">
        <v>2500000</v>
      </c>
      <c r="J236" s="16">
        <v>1</v>
      </c>
      <c r="K236" s="14">
        <v>2500000</v>
      </c>
      <c r="L236" s="14">
        <v>2500000</v>
      </c>
      <c r="M236" s="14">
        <v>0</v>
      </c>
      <c r="N236" s="14">
        <v>0</v>
      </c>
      <c r="O236" s="14">
        <v>2500000</v>
      </c>
      <c r="P236" s="14">
        <v>2500000</v>
      </c>
      <c r="Q236" s="14">
        <f>E236*O236</f>
        <v>2500000</v>
      </c>
      <c r="R236" s="14">
        <v>0</v>
      </c>
      <c r="U236" s="51"/>
    </row>
    <row r="237" spans="1:21" ht="18" customHeight="1" x14ac:dyDescent="0.2">
      <c r="A237" s="10">
        <v>16</v>
      </c>
      <c r="B237" s="11" t="s">
        <v>27</v>
      </c>
      <c r="C237" s="12" t="s">
        <v>96</v>
      </c>
      <c r="D237" s="11" t="s">
        <v>97</v>
      </c>
      <c r="E237" s="13">
        <v>1</v>
      </c>
      <c r="F237" s="14">
        <v>6045455</v>
      </c>
      <c r="G237" s="14">
        <v>6045455</v>
      </c>
      <c r="H237" s="15">
        <v>6500000</v>
      </c>
      <c r="I237" s="14">
        <v>6500000</v>
      </c>
      <c r="J237" s="16">
        <v>1</v>
      </c>
      <c r="K237" s="14">
        <v>6500000</v>
      </c>
      <c r="L237" s="14">
        <v>6500000</v>
      </c>
      <c r="M237" s="14">
        <v>0</v>
      </c>
      <c r="N237" s="14">
        <v>0</v>
      </c>
      <c r="O237" s="14">
        <v>6500000</v>
      </c>
      <c r="P237" s="14">
        <v>6500000</v>
      </c>
      <c r="Q237" s="14">
        <f t="shared" si="8"/>
        <v>6500000</v>
      </c>
      <c r="R237" s="14">
        <v>0</v>
      </c>
      <c r="U237" s="51"/>
    </row>
    <row r="238" spans="1:21" ht="18" customHeight="1" x14ac:dyDescent="0.2">
      <c r="A238" s="10">
        <v>218</v>
      </c>
      <c r="B238" s="11" t="s">
        <v>362</v>
      </c>
      <c r="C238" s="12" t="s">
        <v>434</v>
      </c>
      <c r="D238" s="11" t="s">
        <v>29</v>
      </c>
      <c r="E238" s="13">
        <v>1</v>
      </c>
      <c r="F238" s="14">
        <v>500000</v>
      </c>
      <c r="G238" s="14">
        <v>500000</v>
      </c>
      <c r="H238" s="15">
        <v>500000</v>
      </c>
      <c r="I238" s="14">
        <v>500000</v>
      </c>
      <c r="J238" s="16">
        <v>1</v>
      </c>
      <c r="K238" s="14">
        <v>500000</v>
      </c>
      <c r="L238" s="14">
        <v>500000</v>
      </c>
      <c r="M238" s="14">
        <v>0</v>
      </c>
      <c r="N238" s="14">
        <v>0</v>
      </c>
      <c r="O238" s="14">
        <v>500000</v>
      </c>
      <c r="P238" s="14">
        <v>500000</v>
      </c>
      <c r="Q238" s="14">
        <f t="shared" si="8"/>
        <v>500000</v>
      </c>
      <c r="R238" s="14">
        <v>-629340</v>
      </c>
      <c r="S238" s="1">
        <v>0</v>
      </c>
      <c r="T238" s="1">
        <v>0</v>
      </c>
      <c r="U238" s="51"/>
    </row>
    <row r="239" spans="1:21" ht="18" customHeight="1" x14ac:dyDescent="0.2">
      <c r="A239" s="10">
        <v>151</v>
      </c>
      <c r="B239" s="11" t="s">
        <v>253</v>
      </c>
      <c r="C239" s="12" t="s">
        <v>432</v>
      </c>
      <c r="D239" s="11" t="s">
        <v>47</v>
      </c>
      <c r="E239" s="13">
        <v>17.23</v>
      </c>
      <c r="F239" s="14">
        <v>130000</v>
      </c>
      <c r="G239" s="14">
        <v>2239900</v>
      </c>
      <c r="H239" s="15">
        <v>130000</v>
      </c>
      <c r="I239" s="14">
        <v>2239900</v>
      </c>
      <c r="J239" s="16">
        <v>1</v>
      </c>
      <c r="K239" s="14">
        <v>130000</v>
      </c>
      <c r="L239" s="14">
        <v>2239900</v>
      </c>
      <c r="M239" s="14">
        <v>0</v>
      </c>
      <c r="N239" s="14">
        <v>0</v>
      </c>
      <c r="O239" s="14">
        <v>130000</v>
      </c>
      <c r="P239" s="14">
        <v>2239900</v>
      </c>
      <c r="Q239" s="14">
        <f t="shared" si="8"/>
        <v>2239900</v>
      </c>
      <c r="R239" s="14">
        <v>0</v>
      </c>
      <c r="S239" s="1">
        <v>0</v>
      </c>
      <c r="T239" s="1">
        <v>0</v>
      </c>
      <c r="U239" s="51"/>
    </row>
    <row r="240" spans="1:21" ht="31.5" customHeight="1" x14ac:dyDescent="0.2">
      <c r="A240" s="10">
        <v>147</v>
      </c>
      <c r="B240" s="11" t="s">
        <v>245</v>
      </c>
      <c r="C240" s="12" t="s">
        <v>46</v>
      </c>
      <c r="D240" s="11" t="s">
        <v>47</v>
      </c>
      <c r="E240" s="13">
        <v>516.53</v>
      </c>
      <c r="F240" s="14">
        <v>130000</v>
      </c>
      <c r="G240" s="14">
        <v>67148900</v>
      </c>
      <c r="H240" s="15">
        <v>130000</v>
      </c>
      <c r="I240" s="14">
        <v>67148900</v>
      </c>
      <c r="J240" s="16">
        <v>1</v>
      </c>
      <c r="K240" s="14">
        <v>130000</v>
      </c>
      <c r="L240" s="14">
        <v>67148900</v>
      </c>
      <c r="M240" s="14">
        <v>0</v>
      </c>
      <c r="N240" s="14">
        <v>0</v>
      </c>
      <c r="O240" s="14">
        <v>130000</v>
      </c>
      <c r="P240" s="14">
        <v>67148900</v>
      </c>
      <c r="Q240" s="14">
        <f t="shared" si="8"/>
        <v>67148900</v>
      </c>
      <c r="R240" s="14">
        <v>0</v>
      </c>
      <c r="S240" s="1">
        <v>0</v>
      </c>
      <c r="T240" s="1">
        <v>0</v>
      </c>
      <c r="U240" s="51"/>
    </row>
    <row r="241" spans="1:21" ht="18" customHeight="1" x14ac:dyDescent="0.2">
      <c r="A241" s="10">
        <v>219</v>
      </c>
      <c r="B241" s="11" t="s">
        <v>364</v>
      </c>
      <c r="C241" s="12" t="s">
        <v>30</v>
      </c>
      <c r="D241" s="11" t="s">
        <v>29</v>
      </c>
      <c r="E241" s="13">
        <v>311</v>
      </c>
      <c r="F241" s="14">
        <v>55000</v>
      </c>
      <c r="G241" s="14">
        <v>17105000</v>
      </c>
      <c r="H241" s="15">
        <v>55000</v>
      </c>
      <c r="I241" s="14">
        <v>17105000</v>
      </c>
      <c r="J241" s="16">
        <v>1</v>
      </c>
      <c r="K241" s="14">
        <v>55000</v>
      </c>
      <c r="L241" s="14">
        <v>17105000</v>
      </c>
      <c r="M241" s="14">
        <v>0</v>
      </c>
      <c r="N241" s="14">
        <v>0</v>
      </c>
      <c r="O241" s="14">
        <v>55000</v>
      </c>
      <c r="P241" s="14">
        <v>17105000</v>
      </c>
      <c r="Q241" s="14">
        <f t="shared" si="8"/>
        <v>17105000</v>
      </c>
      <c r="R241" s="14">
        <v>0</v>
      </c>
      <c r="S241" s="1">
        <v>0</v>
      </c>
      <c r="T241" s="1">
        <v>0</v>
      </c>
      <c r="U241" s="51"/>
    </row>
    <row r="242" spans="1:21" ht="18" customHeight="1" x14ac:dyDescent="0.2">
      <c r="A242" s="10"/>
      <c r="B242" s="11"/>
      <c r="C242" s="12"/>
      <c r="D242" s="11"/>
      <c r="E242" s="13"/>
      <c r="F242" s="14"/>
      <c r="G242" s="14"/>
      <c r="H242" s="15"/>
      <c r="I242" s="14"/>
      <c r="J242" s="16"/>
      <c r="K242" s="14"/>
      <c r="L242" s="14"/>
      <c r="M242" s="14"/>
      <c r="N242" s="14"/>
      <c r="O242" s="14"/>
      <c r="P242" s="14"/>
      <c r="Q242" s="14"/>
      <c r="R242" s="14"/>
    </row>
    <row r="243" spans="1:21" ht="18" customHeight="1" x14ac:dyDescent="0.2">
      <c r="A243" s="10"/>
      <c r="B243" s="11"/>
      <c r="C243" s="12"/>
      <c r="D243" s="11"/>
      <c r="E243" s="13"/>
      <c r="F243" s="14"/>
      <c r="G243" s="14"/>
      <c r="H243" s="15"/>
      <c r="I243" s="14"/>
      <c r="J243" s="16"/>
      <c r="K243" s="14"/>
      <c r="L243" s="14"/>
      <c r="M243" s="14"/>
      <c r="N243" s="14"/>
      <c r="O243" s="14"/>
      <c r="P243" s="14"/>
      <c r="Q243" s="14"/>
      <c r="R243" s="14"/>
    </row>
    <row r="244" spans="1:21" ht="18" customHeight="1" x14ac:dyDescent="0.2">
      <c r="A244" s="10">
        <v>169</v>
      </c>
      <c r="B244" s="11" t="s">
        <v>285</v>
      </c>
      <c r="C244" s="12" t="s">
        <v>261</v>
      </c>
      <c r="D244" s="11" t="s">
        <v>37</v>
      </c>
      <c r="E244" s="13">
        <v>263</v>
      </c>
      <c r="F244" s="14">
        <v>8000</v>
      </c>
      <c r="G244" s="14">
        <v>2096438.4</v>
      </c>
      <c r="H244" s="15">
        <v>25000</v>
      </c>
      <c r="I244" s="14">
        <v>6551370</v>
      </c>
      <c r="J244" s="16">
        <v>1</v>
      </c>
      <c r="K244" s="14">
        <v>25000</v>
      </c>
      <c r="L244" s="14">
        <v>6551370</v>
      </c>
      <c r="M244" s="14">
        <v>0</v>
      </c>
      <c r="N244" s="14">
        <v>0</v>
      </c>
      <c r="O244" s="14">
        <v>25000</v>
      </c>
      <c r="P244" s="14">
        <v>6551370</v>
      </c>
      <c r="Q244" s="14">
        <f>E244*O244</f>
        <v>6575000</v>
      </c>
      <c r="R244" s="14">
        <v>40743.399999999994</v>
      </c>
      <c r="S244" s="1">
        <v>0</v>
      </c>
      <c r="T244" s="1">
        <v>0</v>
      </c>
      <c r="U244" s="52" t="s">
        <v>526</v>
      </c>
    </row>
    <row r="245" spans="1:21" ht="18" customHeight="1" x14ac:dyDescent="0.2">
      <c r="A245" s="10"/>
      <c r="B245" s="11"/>
      <c r="C245" s="12"/>
      <c r="D245" s="11"/>
      <c r="E245" s="13"/>
      <c r="F245" s="14"/>
      <c r="G245" s="14"/>
      <c r="H245" s="15"/>
      <c r="I245" s="14"/>
      <c r="J245" s="16"/>
      <c r="K245" s="14"/>
      <c r="L245" s="14"/>
      <c r="M245" s="14"/>
      <c r="N245" s="14"/>
      <c r="O245" s="14"/>
      <c r="P245" s="14"/>
      <c r="Q245" s="14"/>
      <c r="R245" s="14"/>
    </row>
    <row r="246" spans="1:21" ht="18" customHeight="1" x14ac:dyDescent="0.2">
      <c r="A246" s="10"/>
      <c r="B246" s="11"/>
      <c r="C246" s="12"/>
      <c r="D246" s="11"/>
      <c r="E246" s="13"/>
      <c r="F246" s="14"/>
      <c r="G246" s="14"/>
      <c r="H246" s="15"/>
      <c r="I246" s="14"/>
      <c r="J246" s="16"/>
      <c r="K246" s="14"/>
      <c r="L246" s="14"/>
      <c r="M246" s="14"/>
      <c r="N246" s="14"/>
      <c r="O246" s="14"/>
      <c r="P246" s="14"/>
      <c r="Q246" s="14"/>
      <c r="R246" s="14"/>
    </row>
    <row r="247" spans="1:21" ht="18" customHeight="1" x14ac:dyDescent="0.2">
      <c r="A247" s="53">
        <v>180</v>
      </c>
      <c r="B247" s="54" t="s">
        <v>304</v>
      </c>
      <c r="C247" s="55" t="s">
        <v>269</v>
      </c>
      <c r="D247" s="54" t="s">
        <v>47</v>
      </c>
      <c r="E247" s="56">
        <v>1060</v>
      </c>
      <c r="F247" s="57">
        <v>11200</v>
      </c>
      <c r="G247" s="57">
        <v>10549019.879999999</v>
      </c>
      <c r="H247" s="58">
        <v>12700</v>
      </c>
      <c r="I247" s="57">
        <v>11961835.042499999</v>
      </c>
      <c r="J247" s="59">
        <v>1</v>
      </c>
      <c r="K247" s="57">
        <v>12700</v>
      </c>
      <c r="L247" s="57">
        <v>11961835.042499999</v>
      </c>
      <c r="M247" s="57">
        <v>0</v>
      </c>
      <c r="N247" s="57">
        <v>0</v>
      </c>
      <c r="O247" s="57">
        <v>12700</v>
      </c>
      <c r="P247" s="57">
        <v>11961835.042499999</v>
      </c>
      <c r="Q247" s="57">
        <f>E247*O247</f>
        <v>13462000</v>
      </c>
      <c r="R247" s="57">
        <v>491238.75</v>
      </c>
      <c r="S247" s="60">
        <v>0</v>
      </c>
      <c r="T247" s="60">
        <v>0</v>
      </c>
      <c r="U247" s="61" t="s">
        <v>527</v>
      </c>
    </row>
    <row r="248" spans="1:21" ht="18" customHeight="1" x14ac:dyDescent="0.2">
      <c r="A248" s="10"/>
      <c r="B248" s="11"/>
      <c r="C248" s="12"/>
      <c r="D248" s="11"/>
      <c r="E248" s="13"/>
      <c r="F248" s="14"/>
      <c r="G248" s="14"/>
      <c r="H248" s="15"/>
      <c r="I248" s="14"/>
      <c r="J248" s="16"/>
      <c r="K248" s="14"/>
      <c r="L248" s="14"/>
      <c r="M248" s="14"/>
      <c r="N248" s="14"/>
      <c r="O248" s="14"/>
      <c r="P248" s="14"/>
      <c r="Q248" s="14"/>
      <c r="R248" s="14"/>
    </row>
    <row r="249" spans="1:21" ht="18" customHeight="1" x14ac:dyDescent="0.2">
      <c r="A249" s="10"/>
      <c r="B249" s="11"/>
      <c r="C249" s="12"/>
      <c r="D249" s="11"/>
      <c r="E249" s="13"/>
      <c r="F249" s="14"/>
      <c r="G249" s="14"/>
      <c r="H249" s="15"/>
      <c r="I249" s="14"/>
      <c r="J249" s="16"/>
      <c r="K249" s="14"/>
      <c r="L249" s="14"/>
      <c r="M249" s="14"/>
      <c r="N249" s="14"/>
      <c r="O249" s="14"/>
      <c r="P249" s="14"/>
      <c r="Q249" s="14"/>
      <c r="R249" s="14"/>
    </row>
    <row r="250" spans="1:21" ht="18" customHeight="1" x14ac:dyDescent="0.2">
      <c r="A250" s="10">
        <v>213</v>
      </c>
      <c r="B250" s="11" t="s">
        <v>352</v>
      </c>
      <c r="C250" s="12" t="s">
        <v>49</v>
      </c>
      <c r="D250" s="11" t="s">
        <v>29</v>
      </c>
      <c r="E250" s="13">
        <v>1</v>
      </c>
      <c r="F250" s="14">
        <v>2000000</v>
      </c>
      <c r="G250" s="14">
        <v>2000000</v>
      </c>
      <c r="H250" s="15">
        <v>2000000</v>
      </c>
      <c r="I250" s="14">
        <v>2000000</v>
      </c>
      <c r="J250" s="16">
        <v>1</v>
      </c>
      <c r="K250" s="14">
        <v>2000000</v>
      </c>
      <c r="L250" s="14">
        <v>2000000</v>
      </c>
      <c r="M250" s="14">
        <v>0</v>
      </c>
      <c r="N250" s="14">
        <v>0</v>
      </c>
      <c r="O250" s="14">
        <v>2000000</v>
      </c>
      <c r="P250" s="14">
        <v>2000000</v>
      </c>
      <c r="Q250" s="14">
        <f>E250*O250</f>
        <v>2000000</v>
      </c>
      <c r="R250" s="14">
        <v>0</v>
      </c>
      <c r="S250" s="1">
        <v>0</v>
      </c>
      <c r="T250" s="1">
        <v>0</v>
      </c>
    </row>
    <row r="251" spans="1:21" ht="18" customHeight="1" x14ac:dyDescent="0.2">
      <c r="A251" s="10"/>
      <c r="B251" s="11"/>
      <c r="C251" s="12"/>
      <c r="D251" s="11"/>
      <c r="E251" s="13"/>
      <c r="F251" s="14"/>
      <c r="G251" s="14"/>
      <c r="H251" s="15"/>
      <c r="I251" s="14"/>
      <c r="J251" s="16"/>
      <c r="K251" s="14"/>
      <c r="L251" s="14"/>
      <c r="M251" s="14"/>
      <c r="N251" s="14"/>
      <c r="O251" s="14"/>
      <c r="P251" s="14"/>
      <c r="Q251" s="14"/>
      <c r="R251" s="14"/>
    </row>
    <row r="252" spans="1:21" ht="18" customHeight="1" x14ac:dyDescent="0.2">
      <c r="A252" s="10"/>
      <c r="B252" s="11"/>
      <c r="C252" s="12"/>
      <c r="D252" s="11"/>
      <c r="E252" s="13"/>
      <c r="F252" s="14"/>
      <c r="G252" s="14"/>
      <c r="H252" s="15"/>
      <c r="I252" s="14"/>
      <c r="J252" s="16"/>
      <c r="K252" s="14"/>
      <c r="L252" s="14"/>
      <c r="M252" s="14"/>
      <c r="N252" s="14"/>
      <c r="O252" s="14"/>
      <c r="P252" s="14"/>
      <c r="Q252" s="14"/>
      <c r="R252" s="14"/>
    </row>
    <row r="253" spans="1:21" ht="18" customHeight="1" x14ac:dyDescent="0.2">
      <c r="A253" s="81">
        <v>23</v>
      </c>
      <c r="B253" s="82" t="s">
        <v>27</v>
      </c>
      <c r="C253" s="83" t="s">
        <v>101</v>
      </c>
      <c r="D253" s="82" t="s">
        <v>47</v>
      </c>
      <c r="E253" s="84">
        <v>1950</v>
      </c>
      <c r="F253" s="85">
        <v>4550</v>
      </c>
      <c r="G253" s="85">
        <v>8849830.6806000005</v>
      </c>
      <c r="H253" s="85">
        <v>11200</v>
      </c>
      <c r="I253" s="85">
        <v>21784198.598400004</v>
      </c>
      <c r="J253" s="86">
        <v>1</v>
      </c>
      <c r="K253" s="85">
        <v>11200</v>
      </c>
      <c r="L253" s="85">
        <v>21784198.598400004</v>
      </c>
      <c r="M253" s="85">
        <v>0</v>
      </c>
      <c r="N253" s="85">
        <v>0</v>
      </c>
      <c r="O253" s="85">
        <v>11200</v>
      </c>
      <c r="P253" s="85">
        <v>21784198.598400004</v>
      </c>
      <c r="Q253" s="85">
        <f>E253*O253</f>
        <v>21840000</v>
      </c>
      <c r="R253" s="14">
        <v>0</v>
      </c>
      <c r="U253" s="51" t="s">
        <v>526</v>
      </c>
    </row>
    <row r="254" spans="1:21" ht="18" customHeight="1" x14ac:dyDescent="0.2">
      <c r="A254" s="81">
        <v>225</v>
      </c>
      <c r="B254" s="82" t="s">
        <v>366</v>
      </c>
      <c r="C254" s="83" t="s">
        <v>323</v>
      </c>
      <c r="D254" s="82" t="s">
        <v>267</v>
      </c>
      <c r="E254" s="84">
        <v>140</v>
      </c>
      <c r="F254" s="85">
        <v>75000</v>
      </c>
      <c r="G254" s="85">
        <v>10398792.000000002</v>
      </c>
      <c r="H254" s="85">
        <v>80000</v>
      </c>
      <c r="I254" s="85">
        <v>11092044.800000001</v>
      </c>
      <c r="J254" s="86">
        <v>1</v>
      </c>
      <c r="K254" s="85">
        <v>80000</v>
      </c>
      <c r="L254" s="85">
        <v>11092044.800000001</v>
      </c>
      <c r="M254" s="85">
        <v>0</v>
      </c>
      <c r="N254" s="85">
        <v>0</v>
      </c>
      <c r="O254" s="85">
        <v>80000</v>
      </c>
      <c r="P254" s="85">
        <v>11092044.800000001</v>
      </c>
      <c r="Q254" s="85">
        <f>E254*O254</f>
        <v>11200000</v>
      </c>
      <c r="R254" s="14">
        <v>793682</v>
      </c>
      <c r="S254" s="1">
        <v>0</v>
      </c>
      <c r="T254" s="1">
        <v>0</v>
      </c>
      <c r="U254" s="51"/>
    </row>
    <row r="255" spans="1:21" ht="18" customHeight="1" x14ac:dyDescent="0.2">
      <c r="A255" s="81">
        <v>226</v>
      </c>
      <c r="B255" s="82" t="s">
        <v>375</v>
      </c>
      <c r="C255" s="83" t="s">
        <v>325</v>
      </c>
      <c r="D255" s="82" t="s">
        <v>267</v>
      </c>
      <c r="E255" s="84">
        <v>225</v>
      </c>
      <c r="F255" s="85">
        <v>29000</v>
      </c>
      <c r="G255" s="85">
        <v>6279004.7740000002</v>
      </c>
      <c r="H255" s="85">
        <v>80000</v>
      </c>
      <c r="I255" s="85">
        <v>17321392.48</v>
      </c>
      <c r="J255" s="86">
        <v>1</v>
      </c>
      <c r="K255" s="85">
        <v>80000</v>
      </c>
      <c r="L255" s="85">
        <v>17321392.48</v>
      </c>
      <c r="M255" s="85">
        <v>0</v>
      </c>
      <c r="N255" s="85">
        <v>0</v>
      </c>
      <c r="O255" s="85">
        <v>80000</v>
      </c>
      <c r="P255" s="85">
        <v>17321392.48</v>
      </c>
      <c r="Q255" s="85">
        <f>E255*O255</f>
        <v>18000000</v>
      </c>
      <c r="R255" s="14">
        <v>3880002</v>
      </c>
      <c r="S255" s="1">
        <v>0</v>
      </c>
      <c r="T255" s="1">
        <v>0</v>
      </c>
      <c r="U255" s="51" t="s">
        <v>535</v>
      </c>
    </row>
    <row r="256" spans="1:21" ht="18" customHeight="1" x14ac:dyDescent="0.2">
      <c r="A256" s="81">
        <v>230</v>
      </c>
      <c r="B256" s="82" t="s">
        <v>380</v>
      </c>
      <c r="C256" s="83" t="s">
        <v>328</v>
      </c>
      <c r="D256" s="82" t="s">
        <v>267</v>
      </c>
      <c r="E256" s="84">
        <v>230</v>
      </c>
      <c r="F256" s="85">
        <v>75000</v>
      </c>
      <c r="G256" s="85">
        <v>17217672</v>
      </c>
      <c r="H256" s="85">
        <v>135000</v>
      </c>
      <c r="I256" s="85">
        <v>30991809.600000001</v>
      </c>
      <c r="J256" s="86">
        <v>1</v>
      </c>
      <c r="K256" s="85">
        <v>135000</v>
      </c>
      <c r="L256" s="85">
        <v>30991809.600000001</v>
      </c>
      <c r="M256" s="85">
        <v>0</v>
      </c>
      <c r="N256" s="85">
        <v>0</v>
      </c>
      <c r="O256" s="85">
        <v>135000</v>
      </c>
      <c r="P256" s="85">
        <v>30991809.600000001</v>
      </c>
      <c r="Q256" s="85">
        <f>E256*O256</f>
        <v>31050000</v>
      </c>
      <c r="R256" s="14">
        <v>151669</v>
      </c>
      <c r="S256" s="1">
        <v>0</v>
      </c>
      <c r="T256" s="1">
        <v>0</v>
      </c>
      <c r="U256" s="51"/>
    </row>
    <row r="257" spans="1:23" ht="18" customHeight="1" x14ac:dyDescent="0.2">
      <c r="A257" s="81">
        <v>231</v>
      </c>
      <c r="B257" s="82" t="s">
        <v>382</v>
      </c>
      <c r="C257" s="83" t="s">
        <v>330</v>
      </c>
      <c r="D257" s="82" t="s">
        <v>267</v>
      </c>
      <c r="E257" s="84">
        <v>365</v>
      </c>
      <c r="F257" s="85">
        <v>29000</v>
      </c>
      <c r="G257" s="85">
        <v>9972536.993999999</v>
      </c>
      <c r="H257" s="85">
        <v>145000</v>
      </c>
      <c r="I257" s="85">
        <v>49862684.969999999</v>
      </c>
      <c r="J257" s="86">
        <v>1</v>
      </c>
      <c r="K257" s="85">
        <v>145000</v>
      </c>
      <c r="L257" s="85">
        <v>49862684.969999999</v>
      </c>
      <c r="M257" s="85">
        <v>0</v>
      </c>
      <c r="N257" s="85">
        <v>0</v>
      </c>
      <c r="O257" s="85">
        <v>145000</v>
      </c>
      <c r="P257" s="85">
        <v>49862684.969999999</v>
      </c>
      <c r="Q257" s="85">
        <f>E257*O257</f>
        <v>52925000</v>
      </c>
      <c r="R257" s="14">
        <v>1718182</v>
      </c>
      <c r="S257" s="1">
        <v>0</v>
      </c>
      <c r="T257" s="1">
        <v>0</v>
      </c>
      <c r="U257" s="51"/>
    </row>
    <row r="258" spans="1:23" ht="18" customHeight="1" x14ac:dyDescent="0.2">
      <c r="A258" s="10"/>
      <c r="B258" s="11"/>
      <c r="C258" s="12"/>
      <c r="D258" s="11"/>
      <c r="E258" s="13"/>
      <c r="F258" s="14"/>
      <c r="G258" s="14"/>
      <c r="H258" s="15"/>
      <c r="I258" s="14"/>
      <c r="J258" s="16"/>
      <c r="K258" s="14"/>
      <c r="L258" s="14"/>
      <c r="M258" s="14"/>
      <c r="N258" s="14"/>
      <c r="O258" s="14"/>
      <c r="P258" s="14"/>
      <c r="Q258" s="14"/>
      <c r="R258" s="14"/>
    </row>
    <row r="259" spans="1:23" ht="18" customHeight="1" x14ac:dyDescent="0.2">
      <c r="A259" s="10"/>
      <c r="B259" s="11"/>
      <c r="C259" s="12"/>
      <c r="D259" s="11"/>
      <c r="E259" s="13"/>
      <c r="F259" s="14"/>
      <c r="G259" s="14"/>
      <c r="H259" s="15"/>
      <c r="I259" s="14"/>
      <c r="J259" s="16"/>
      <c r="K259" s="14"/>
      <c r="L259" s="14"/>
      <c r="M259" s="14"/>
      <c r="N259" s="14"/>
      <c r="O259" s="14"/>
      <c r="P259" s="14"/>
      <c r="Q259" s="14"/>
      <c r="R259" s="14"/>
    </row>
    <row r="260" spans="1:23" s="62" customFormat="1" ht="18" customHeight="1" x14ac:dyDescent="0.2">
      <c r="A260" s="81">
        <v>235</v>
      </c>
      <c r="B260" s="82" t="s">
        <v>386</v>
      </c>
      <c r="C260" s="83" t="s">
        <v>332</v>
      </c>
      <c r="D260" s="82" t="s">
        <v>37</v>
      </c>
      <c r="E260" s="84">
        <v>35</v>
      </c>
      <c r="F260" s="85">
        <v>54423</v>
      </c>
      <c r="G260" s="85">
        <v>1863242.1549</v>
      </c>
      <c r="H260" s="85">
        <v>85000</v>
      </c>
      <c r="I260" s="85">
        <v>2910085.5</v>
      </c>
      <c r="J260" s="86">
        <v>1</v>
      </c>
      <c r="K260" s="85">
        <v>85000</v>
      </c>
      <c r="L260" s="85">
        <v>2910085.5</v>
      </c>
      <c r="M260" s="85">
        <v>0</v>
      </c>
      <c r="N260" s="85">
        <v>0</v>
      </c>
      <c r="O260" s="85">
        <v>85000</v>
      </c>
      <c r="P260" s="85">
        <v>2910085.5</v>
      </c>
      <c r="Q260" s="85">
        <f>E260*O260</f>
        <v>2975000</v>
      </c>
      <c r="R260" s="85">
        <v>24505907.356552988</v>
      </c>
      <c r="S260" s="62">
        <v>0</v>
      </c>
      <c r="T260" s="62">
        <v>0</v>
      </c>
      <c r="U260" s="52" t="s">
        <v>526</v>
      </c>
      <c r="V260" s="62" t="s">
        <v>535</v>
      </c>
    </row>
    <row r="261" spans="1:23" ht="18" customHeight="1" x14ac:dyDescent="0.2">
      <c r="A261" s="10"/>
      <c r="B261" s="11"/>
      <c r="C261" s="12"/>
      <c r="D261" s="11"/>
      <c r="E261" s="13"/>
      <c r="F261" s="14"/>
      <c r="G261" s="14"/>
      <c r="H261" s="15"/>
      <c r="I261" s="14"/>
      <c r="J261" s="16"/>
      <c r="K261" s="14"/>
      <c r="L261" s="14"/>
      <c r="M261" s="14"/>
      <c r="N261" s="14"/>
      <c r="O261" s="14"/>
      <c r="P261" s="14"/>
      <c r="Q261" s="14"/>
      <c r="R261" s="14"/>
    </row>
    <row r="262" spans="1:23" ht="18" customHeight="1" x14ac:dyDescent="0.2">
      <c r="A262" s="10"/>
      <c r="B262" s="11"/>
      <c r="C262" s="12"/>
      <c r="D262" s="11"/>
      <c r="E262" s="13"/>
      <c r="F262" s="14"/>
      <c r="G262" s="14"/>
      <c r="H262" s="15"/>
      <c r="I262" s="14"/>
      <c r="J262" s="16"/>
      <c r="K262" s="14"/>
      <c r="L262" s="14"/>
      <c r="M262" s="14"/>
      <c r="N262" s="14"/>
      <c r="O262" s="14"/>
      <c r="P262" s="14"/>
      <c r="Q262" s="14"/>
      <c r="R262" s="14"/>
    </row>
    <row r="263" spans="1:23" ht="18" customHeight="1" x14ac:dyDescent="0.2">
      <c r="A263" s="10">
        <v>2</v>
      </c>
      <c r="B263" s="11" t="s">
        <v>27</v>
      </c>
      <c r="C263" s="12" t="s">
        <v>342</v>
      </c>
      <c r="D263" s="11" t="s">
        <v>37</v>
      </c>
      <c r="E263" s="13">
        <v>252</v>
      </c>
      <c r="F263" s="14">
        <v>95667</v>
      </c>
      <c r="G263" s="14">
        <v>18002424.726</v>
      </c>
      <c r="H263" s="15">
        <v>198182</v>
      </c>
      <c r="I263" s="14">
        <v>37293492.395999998</v>
      </c>
      <c r="J263" s="16">
        <v>1</v>
      </c>
      <c r="K263" s="14">
        <v>198182</v>
      </c>
      <c r="L263" s="14">
        <v>37293492.395999998</v>
      </c>
      <c r="M263" s="14">
        <v>0</v>
      </c>
      <c r="N263" s="14">
        <v>0</v>
      </c>
      <c r="O263" s="14">
        <v>198182</v>
      </c>
      <c r="P263" s="14">
        <v>37293492.395999998</v>
      </c>
      <c r="Q263" s="14">
        <f>E263*O263</f>
        <v>49941864</v>
      </c>
      <c r="R263" s="14">
        <v>0</v>
      </c>
      <c r="U263" s="106" t="s">
        <v>526</v>
      </c>
    </row>
    <row r="264" spans="1:23" ht="18" customHeight="1" x14ac:dyDescent="0.2">
      <c r="A264" s="10">
        <v>4</v>
      </c>
      <c r="B264" s="11" t="s">
        <v>27</v>
      </c>
      <c r="C264" s="12" t="s">
        <v>344</v>
      </c>
      <c r="D264" s="11" t="s">
        <v>37</v>
      </c>
      <c r="E264" s="13">
        <v>163</v>
      </c>
      <c r="F264" s="14">
        <v>84000</v>
      </c>
      <c r="G264" s="14">
        <v>6571404</v>
      </c>
      <c r="H264" s="15">
        <v>99000</v>
      </c>
      <c r="I264" s="14">
        <v>7744868.9999999991</v>
      </c>
      <c r="J264" s="16">
        <v>1</v>
      </c>
      <c r="K264" s="14">
        <v>99000</v>
      </c>
      <c r="L264" s="14">
        <v>7744868.9999999991</v>
      </c>
      <c r="M264" s="14">
        <v>0</v>
      </c>
      <c r="N264" s="14">
        <v>0</v>
      </c>
      <c r="O264" s="14">
        <v>99000</v>
      </c>
      <c r="P264" s="14">
        <v>7744868.9999999991</v>
      </c>
      <c r="Q264" s="14">
        <f>E264*O264</f>
        <v>16137000</v>
      </c>
      <c r="R264" s="14">
        <v>0</v>
      </c>
      <c r="U264" s="106"/>
    </row>
    <row r="265" spans="1:23" ht="18" customHeight="1" x14ac:dyDescent="0.2">
      <c r="A265" s="10"/>
      <c r="B265" s="11"/>
      <c r="C265" s="12"/>
      <c r="D265" s="11"/>
      <c r="E265" s="13"/>
      <c r="F265" s="14"/>
      <c r="G265" s="14"/>
      <c r="H265" s="15"/>
      <c r="I265" s="14"/>
      <c r="J265" s="16"/>
      <c r="K265" s="14"/>
      <c r="L265" s="14"/>
      <c r="M265" s="14"/>
      <c r="N265" s="14"/>
      <c r="O265" s="14"/>
      <c r="P265" s="14"/>
      <c r="Q265" s="14"/>
      <c r="R265" s="14"/>
    </row>
    <row r="266" spans="1:23" ht="18" customHeight="1" x14ac:dyDescent="0.2">
      <c r="A266" s="10"/>
      <c r="B266" s="11"/>
      <c r="C266" s="12"/>
      <c r="D266" s="11"/>
      <c r="E266" s="13"/>
      <c r="F266" s="14"/>
      <c r="G266" s="14"/>
      <c r="H266" s="15"/>
      <c r="I266" s="14"/>
      <c r="J266" s="16"/>
      <c r="K266" s="14"/>
      <c r="L266" s="14"/>
      <c r="M266" s="14"/>
      <c r="N266" s="14"/>
      <c r="O266" s="14"/>
      <c r="P266" s="14"/>
      <c r="Q266" s="14"/>
      <c r="R266" s="14"/>
    </row>
    <row r="267" spans="1:23" ht="18" customHeight="1" x14ac:dyDescent="0.2">
      <c r="A267" s="81">
        <v>11</v>
      </c>
      <c r="B267" s="82" t="s">
        <v>27</v>
      </c>
      <c r="C267" s="83" t="s">
        <v>346</v>
      </c>
      <c r="D267" s="82" t="s">
        <v>47</v>
      </c>
      <c r="E267" s="84">
        <v>220</v>
      </c>
      <c r="F267" s="85">
        <v>19200</v>
      </c>
      <c r="G267" s="85">
        <v>4227456</v>
      </c>
      <c r="H267" s="85">
        <v>19200</v>
      </c>
      <c r="I267" s="85">
        <v>4227456</v>
      </c>
      <c r="J267" s="86">
        <v>1</v>
      </c>
      <c r="K267" s="85">
        <v>19200</v>
      </c>
      <c r="L267" s="85">
        <v>4227456</v>
      </c>
      <c r="M267" s="85">
        <v>0</v>
      </c>
      <c r="N267" s="85">
        <v>0</v>
      </c>
      <c r="O267" s="85">
        <v>19200</v>
      </c>
      <c r="P267" s="85">
        <v>4227456</v>
      </c>
      <c r="Q267" s="85">
        <f t="shared" ref="Q267:Q275" si="9">E267*O267</f>
        <v>4224000</v>
      </c>
      <c r="R267" s="85">
        <v>0</v>
      </c>
      <c r="S267" s="62"/>
      <c r="T267" s="62"/>
      <c r="U267" s="62"/>
      <c r="W267" s="71"/>
    </row>
    <row r="268" spans="1:23" ht="18" customHeight="1" x14ac:dyDescent="0.2">
      <c r="A268" s="81">
        <v>12</v>
      </c>
      <c r="B268" s="82" t="s">
        <v>94</v>
      </c>
      <c r="C268" s="83" t="s">
        <v>348</v>
      </c>
      <c r="D268" s="82" t="s">
        <v>47</v>
      </c>
      <c r="E268" s="84">
        <v>281</v>
      </c>
      <c r="F268" s="85">
        <v>19250</v>
      </c>
      <c r="G268" s="85">
        <v>2658114.1125000003</v>
      </c>
      <c r="H268" s="85">
        <v>19250</v>
      </c>
      <c r="I268" s="85">
        <v>2658114.1125000003</v>
      </c>
      <c r="J268" s="86">
        <v>1</v>
      </c>
      <c r="K268" s="85">
        <v>19250</v>
      </c>
      <c r="L268" s="85">
        <v>2658114.1125000003</v>
      </c>
      <c r="M268" s="85">
        <v>0</v>
      </c>
      <c r="N268" s="85">
        <v>0</v>
      </c>
      <c r="O268" s="85">
        <v>19250</v>
      </c>
      <c r="P268" s="85">
        <v>2658114.1125000003</v>
      </c>
      <c r="Q268" s="85">
        <f t="shared" si="9"/>
        <v>5409250</v>
      </c>
      <c r="R268" s="85">
        <v>0</v>
      </c>
      <c r="S268" s="62">
        <v>0</v>
      </c>
      <c r="T268" s="62">
        <v>0</v>
      </c>
      <c r="U268" s="62" t="s">
        <v>528</v>
      </c>
    </row>
    <row r="269" spans="1:23" ht="18" customHeight="1" x14ac:dyDescent="0.2">
      <c r="A269" s="81">
        <v>14</v>
      </c>
      <c r="B269" s="82" t="s">
        <v>104</v>
      </c>
      <c r="C269" s="83" t="s">
        <v>349</v>
      </c>
      <c r="D269" s="82" t="s">
        <v>47</v>
      </c>
      <c r="E269" s="84">
        <v>1330</v>
      </c>
      <c r="F269" s="85">
        <v>19250</v>
      </c>
      <c r="G269" s="85">
        <v>20937403.024999999</v>
      </c>
      <c r="H269" s="85">
        <v>21545</v>
      </c>
      <c r="I269" s="85">
        <v>23433576.528499998</v>
      </c>
      <c r="J269" s="86">
        <v>1</v>
      </c>
      <c r="K269" s="85">
        <v>21545</v>
      </c>
      <c r="L269" s="85">
        <v>23433576.528499998</v>
      </c>
      <c r="M269" s="85">
        <v>0</v>
      </c>
      <c r="N269" s="85">
        <v>0</v>
      </c>
      <c r="O269" s="85">
        <v>21545</v>
      </c>
      <c r="P269" s="85">
        <v>23433576.528499998</v>
      </c>
      <c r="Q269" s="85">
        <f t="shared" si="9"/>
        <v>28654850</v>
      </c>
      <c r="R269" s="85">
        <v>0</v>
      </c>
      <c r="S269" s="62">
        <v>0</v>
      </c>
      <c r="T269" s="62">
        <v>0</v>
      </c>
      <c r="U269" s="62"/>
    </row>
    <row r="270" spans="1:23" ht="18" customHeight="1" x14ac:dyDescent="0.2">
      <c r="A270" s="81">
        <v>16</v>
      </c>
      <c r="B270" s="82" t="s">
        <v>114</v>
      </c>
      <c r="C270" s="83" t="s">
        <v>350</v>
      </c>
      <c r="D270" s="82" t="s">
        <v>34</v>
      </c>
      <c r="E270" s="84">
        <v>76</v>
      </c>
      <c r="F270" s="85">
        <v>5618</v>
      </c>
      <c r="G270" s="85">
        <v>424612.41754400003</v>
      </c>
      <c r="H270" s="85">
        <v>5618</v>
      </c>
      <c r="I270" s="85">
        <v>424612.41754400003</v>
      </c>
      <c r="J270" s="86">
        <v>1</v>
      </c>
      <c r="K270" s="85">
        <v>5618</v>
      </c>
      <c r="L270" s="85">
        <v>424612.41754400003</v>
      </c>
      <c r="M270" s="85">
        <v>0</v>
      </c>
      <c r="N270" s="85">
        <v>0</v>
      </c>
      <c r="O270" s="85">
        <v>5618</v>
      </c>
      <c r="P270" s="85">
        <v>424612.41754400003</v>
      </c>
      <c r="Q270" s="85">
        <f t="shared" si="9"/>
        <v>426968</v>
      </c>
      <c r="R270" s="85">
        <v>123799.43490000011</v>
      </c>
      <c r="S270" s="62">
        <v>0</v>
      </c>
      <c r="T270" s="62">
        <v>0</v>
      </c>
      <c r="U270" s="62"/>
    </row>
    <row r="271" spans="1:23" ht="18" customHeight="1" x14ac:dyDescent="0.2">
      <c r="A271" s="81">
        <v>17</v>
      </c>
      <c r="B271" s="82" t="s">
        <v>116</v>
      </c>
      <c r="C271" s="83" t="s">
        <v>351</v>
      </c>
      <c r="D271" s="82" t="s">
        <v>34</v>
      </c>
      <c r="E271" s="84">
        <v>36</v>
      </c>
      <c r="F271" s="85">
        <v>10787</v>
      </c>
      <c r="G271" s="85">
        <v>384430.96774600004</v>
      </c>
      <c r="H271" s="85">
        <v>10787</v>
      </c>
      <c r="I271" s="85">
        <v>384430.96774600004</v>
      </c>
      <c r="J271" s="86">
        <v>1</v>
      </c>
      <c r="K271" s="85">
        <v>10787</v>
      </c>
      <c r="L271" s="85">
        <v>384430.96774600004</v>
      </c>
      <c r="M271" s="85">
        <v>0</v>
      </c>
      <c r="N271" s="85">
        <v>0</v>
      </c>
      <c r="O271" s="85">
        <v>10787</v>
      </c>
      <c r="P271" s="85">
        <v>384430.96774600004</v>
      </c>
      <c r="Q271" s="85">
        <f t="shared" si="9"/>
        <v>388332</v>
      </c>
      <c r="R271" s="85">
        <v>644661.1241999995</v>
      </c>
      <c r="S271" s="62">
        <v>0</v>
      </c>
      <c r="T271" s="62">
        <v>0</v>
      </c>
      <c r="U271" s="62"/>
      <c r="V271" s="1" t="s">
        <v>535</v>
      </c>
    </row>
    <row r="272" spans="1:23" ht="18" customHeight="1" x14ac:dyDescent="0.2">
      <c r="A272" s="81"/>
      <c r="B272" s="82"/>
      <c r="C272" s="88" t="s">
        <v>525</v>
      </c>
      <c r="D272" s="98" t="s">
        <v>47</v>
      </c>
      <c r="E272" s="84">
        <v>2687</v>
      </c>
      <c r="F272" s="85"/>
      <c r="G272" s="85"/>
      <c r="H272" s="85"/>
      <c r="I272" s="85"/>
      <c r="J272" s="86"/>
      <c r="K272" s="85"/>
      <c r="L272" s="85"/>
      <c r="M272" s="85"/>
      <c r="N272" s="85"/>
      <c r="O272" s="85">
        <v>21500</v>
      </c>
      <c r="P272" s="85"/>
      <c r="Q272" s="85">
        <f t="shared" si="9"/>
        <v>57770500</v>
      </c>
      <c r="R272" s="85"/>
      <c r="S272" s="62"/>
      <c r="T272" s="62"/>
      <c r="U272" s="62"/>
    </row>
    <row r="273" spans="1:30" ht="18" customHeight="1" x14ac:dyDescent="0.2">
      <c r="A273" s="81">
        <v>18</v>
      </c>
      <c r="B273" s="82" t="s">
        <v>118</v>
      </c>
      <c r="C273" s="83" t="s">
        <v>353</v>
      </c>
      <c r="D273" s="82" t="s">
        <v>34</v>
      </c>
      <c r="E273" s="84">
        <v>12</v>
      </c>
      <c r="F273" s="85">
        <v>3100</v>
      </c>
      <c r="G273" s="85">
        <v>36792.610399999998</v>
      </c>
      <c r="H273" s="85">
        <v>3100</v>
      </c>
      <c r="I273" s="85">
        <v>36792.610399999998</v>
      </c>
      <c r="J273" s="86">
        <v>1</v>
      </c>
      <c r="K273" s="85">
        <v>3100</v>
      </c>
      <c r="L273" s="85">
        <v>36792.610399999998</v>
      </c>
      <c r="M273" s="85">
        <v>0</v>
      </c>
      <c r="N273" s="85">
        <v>0</v>
      </c>
      <c r="O273" s="85">
        <v>3100</v>
      </c>
      <c r="P273" s="85">
        <v>36792.610399999998</v>
      </c>
      <c r="Q273" s="85">
        <f t="shared" si="9"/>
        <v>37200</v>
      </c>
      <c r="R273" s="85">
        <v>0</v>
      </c>
      <c r="S273" s="62">
        <v>0</v>
      </c>
      <c r="T273" s="62">
        <v>0</v>
      </c>
      <c r="U273" s="62"/>
    </row>
    <row r="274" spans="1:30" ht="18" customHeight="1" x14ac:dyDescent="0.2">
      <c r="A274" s="81">
        <v>19</v>
      </c>
      <c r="B274" s="82" t="s">
        <v>438</v>
      </c>
      <c r="C274" s="83" t="s">
        <v>355</v>
      </c>
      <c r="D274" s="82" t="s">
        <v>47</v>
      </c>
      <c r="E274" s="84">
        <v>17</v>
      </c>
      <c r="F274" s="85">
        <v>19250</v>
      </c>
      <c r="G274" s="85">
        <v>48279</v>
      </c>
      <c r="H274" s="85">
        <v>19250</v>
      </c>
      <c r="I274" s="85">
        <v>48279</v>
      </c>
      <c r="J274" s="86">
        <v>1</v>
      </c>
      <c r="K274" s="85">
        <v>19250</v>
      </c>
      <c r="L274" s="85">
        <v>48279</v>
      </c>
      <c r="M274" s="85">
        <v>0</v>
      </c>
      <c r="N274" s="85">
        <v>0</v>
      </c>
      <c r="O274" s="85">
        <v>19250</v>
      </c>
      <c r="P274" s="85">
        <v>48279</v>
      </c>
      <c r="Q274" s="85">
        <f t="shared" si="9"/>
        <v>327250</v>
      </c>
      <c r="R274" s="85">
        <v>1783110.0000000002</v>
      </c>
      <c r="S274" s="62">
        <v>0</v>
      </c>
      <c r="T274" s="62">
        <v>0</v>
      </c>
      <c r="U274" s="62"/>
    </row>
    <row r="275" spans="1:30" ht="18" customHeight="1" x14ac:dyDescent="0.2">
      <c r="A275" s="81">
        <v>21</v>
      </c>
      <c r="B275" s="82" t="s">
        <v>140</v>
      </c>
      <c r="C275" s="83" t="s">
        <v>452</v>
      </c>
      <c r="D275" s="82" t="s">
        <v>47</v>
      </c>
      <c r="E275" s="84">
        <v>48</v>
      </c>
      <c r="F275" s="85">
        <v>19250</v>
      </c>
      <c r="G275" s="85">
        <v>919803.49999999988</v>
      </c>
      <c r="H275" s="85">
        <v>21545</v>
      </c>
      <c r="I275" s="85">
        <v>1029463.19</v>
      </c>
      <c r="J275" s="86">
        <v>1</v>
      </c>
      <c r="K275" s="85">
        <v>21545</v>
      </c>
      <c r="L275" s="85">
        <v>1029463.19</v>
      </c>
      <c r="M275" s="85">
        <v>0</v>
      </c>
      <c r="N275" s="85">
        <v>0</v>
      </c>
      <c r="O275" s="85">
        <v>21545</v>
      </c>
      <c r="P275" s="85">
        <v>1029463.19</v>
      </c>
      <c r="Q275" s="85">
        <f t="shared" si="9"/>
        <v>1034160</v>
      </c>
      <c r="R275" s="85">
        <v>35985.312000000034</v>
      </c>
      <c r="S275" s="62">
        <v>0</v>
      </c>
      <c r="T275" s="62">
        <v>0</v>
      </c>
      <c r="U275" s="62"/>
    </row>
    <row r="276" spans="1:30" ht="18" customHeight="1" x14ac:dyDescent="0.2">
      <c r="A276" s="10"/>
      <c r="B276" s="11"/>
      <c r="C276" s="12"/>
      <c r="D276" s="11"/>
      <c r="E276" s="13"/>
      <c r="F276" s="14"/>
      <c r="G276" s="14"/>
      <c r="H276" s="15"/>
      <c r="I276" s="14"/>
      <c r="J276" s="16"/>
      <c r="K276" s="14"/>
      <c r="L276" s="14"/>
      <c r="M276" s="14"/>
      <c r="N276" s="14"/>
      <c r="O276" s="14"/>
      <c r="P276" s="14"/>
      <c r="Q276" s="14"/>
      <c r="R276" s="14"/>
    </row>
    <row r="277" spans="1:30" ht="18" customHeight="1" x14ac:dyDescent="0.2">
      <c r="A277" s="10"/>
      <c r="B277" s="11"/>
      <c r="C277" s="12"/>
      <c r="D277" s="11"/>
      <c r="E277" s="13"/>
      <c r="F277" s="14"/>
      <c r="G277" s="14"/>
      <c r="H277" s="15"/>
      <c r="I277" s="14"/>
      <c r="J277" s="16"/>
      <c r="K277" s="14"/>
      <c r="L277" s="14"/>
      <c r="M277" s="14"/>
      <c r="N277" s="14"/>
      <c r="O277" s="14"/>
      <c r="P277" s="14"/>
      <c r="Q277" s="14"/>
      <c r="R277" s="14"/>
      <c r="U277" s="1" t="s">
        <v>545</v>
      </c>
      <c r="W277" s="1" t="s">
        <v>536</v>
      </c>
      <c r="Y277" s="1" t="s">
        <v>537</v>
      </c>
    </row>
    <row r="278" spans="1:30" ht="18" customHeight="1" x14ac:dyDescent="0.2">
      <c r="A278" s="10">
        <v>22</v>
      </c>
      <c r="B278" s="11" t="s">
        <v>186</v>
      </c>
      <c r="C278" s="12" t="s">
        <v>357</v>
      </c>
      <c r="D278" s="11" t="s">
        <v>47</v>
      </c>
      <c r="E278" s="13">
        <v>588</v>
      </c>
      <c r="F278" s="14">
        <v>19200</v>
      </c>
      <c r="G278" s="14">
        <v>1057536</v>
      </c>
      <c r="H278" s="15">
        <v>18200</v>
      </c>
      <c r="I278" s="14">
        <v>1002456</v>
      </c>
      <c r="J278" s="16">
        <v>1</v>
      </c>
      <c r="K278" s="14">
        <v>18200</v>
      </c>
      <c r="L278" s="14">
        <v>1002456</v>
      </c>
      <c r="M278" s="14">
        <v>0</v>
      </c>
      <c r="N278" s="14">
        <v>0</v>
      </c>
      <c r="O278" s="14">
        <v>18200</v>
      </c>
      <c r="P278" s="14">
        <v>1002456</v>
      </c>
      <c r="Q278" s="14">
        <f t="shared" ref="Q278:Q284" si="10">E278*O278</f>
        <v>10701600</v>
      </c>
      <c r="R278" s="14">
        <v>0</v>
      </c>
      <c r="S278" s="1">
        <v>0</v>
      </c>
      <c r="T278" s="1">
        <v>0</v>
      </c>
      <c r="V278" s="105"/>
      <c r="AB278" s="1">
        <v>588</v>
      </c>
      <c r="AC278" s="48">
        <v>18200</v>
      </c>
      <c r="AD278" s="80">
        <f>AB278*AC278</f>
        <v>10701600</v>
      </c>
    </row>
    <row r="279" spans="1:30" ht="18" customHeight="1" x14ac:dyDescent="0.2">
      <c r="A279" s="10">
        <v>24</v>
      </c>
      <c r="B279" s="11" t="s">
        <v>190</v>
      </c>
      <c r="C279" s="12" t="s">
        <v>359</v>
      </c>
      <c r="D279" s="11" t="s">
        <v>47</v>
      </c>
      <c r="E279" s="13">
        <v>16050</v>
      </c>
      <c r="F279" s="14">
        <v>19200</v>
      </c>
      <c r="G279" s="14">
        <v>275199552</v>
      </c>
      <c r="H279" s="15">
        <v>18200</v>
      </c>
      <c r="I279" s="14">
        <v>260866242</v>
      </c>
      <c r="J279" s="16">
        <v>1</v>
      </c>
      <c r="K279" s="14">
        <v>18200</v>
      </c>
      <c r="L279" s="14">
        <v>260866242</v>
      </c>
      <c r="M279" s="14">
        <v>0</v>
      </c>
      <c r="N279" s="14">
        <v>0</v>
      </c>
      <c r="O279" s="14">
        <v>18200</v>
      </c>
      <c r="P279" s="14">
        <v>260866242</v>
      </c>
      <c r="Q279" s="14">
        <f t="shared" si="10"/>
        <v>292110000</v>
      </c>
      <c r="R279" s="14">
        <v>0</v>
      </c>
      <c r="S279" s="1">
        <v>0</v>
      </c>
      <c r="T279" s="1">
        <v>0</v>
      </c>
      <c r="U279" s="1" t="s">
        <v>543</v>
      </c>
      <c r="V279" s="105"/>
      <c r="W279" s="48">
        <f>894+160+1783+9800+3000</f>
        <v>15637</v>
      </c>
      <c r="Y279" s="72">
        <f>E279-W279</f>
        <v>413</v>
      </c>
      <c r="AB279" s="72">
        <v>3000</v>
      </c>
      <c r="AC279" s="48">
        <v>18200</v>
      </c>
      <c r="AD279" s="80">
        <f t="shared" ref="AD279:AD284" si="11">AB279*AC279</f>
        <v>54600000</v>
      </c>
    </row>
    <row r="280" spans="1:30" ht="18" customHeight="1" x14ac:dyDescent="0.2">
      <c r="A280" s="10">
        <v>26</v>
      </c>
      <c r="B280" s="11" t="s">
        <v>218</v>
      </c>
      <c r="C280" s="12" t="s">
        <v>361</v>
      </c>
      <c r="D280" s="11" t="s">
        <v>47</v>
      </c>
      <c r="E280" s="13">
        <v>12355</v>
      </c>
      <c r="F280" s="14">
        <v>19200</v>
      </c>
      <c r="G280" s="14">
        <v>163144771.20000002</v>
      </c>
      <c r="H280" s="15">
        <v>19200</v>
      </c>
      <c r="I280" s="14">
        <v>163144771.20000002</v>
      </c>
      <c r="J280" s="16">
        <v>1</v>
      </c>
      <c r="K280" s="14">
        <v>19200</v>
      </c>
      <c r="L280" s="14">
        <v>163144771.20000002</v>
      </c>
      <c r="M280" s="14">
        <v>0</v>
      </c>
      <c r="N280" s="14">
        <v>0</v>
      </c>
      <c r="O280" s="14">
        <v>19200</v>
      </c>
      <c r="P280" s="14">
        <v>163144771.20000002</v>
      </c>
      <c r="Q280" s="14">
        <f t="shared" si="10"/>
        <v>237216000</v>
      </c>
      <c r="R280" s="14">
        <v>0</v>
      </c>
      <c r="S280" s="1">
        <v>0</v>
      </c>
      <c r="T280" s="1">
        <v>0</v>
      </c>
      <c r="U280" s="1" t="s">
        <v>538</v>
      </c>
      <c r="V280" s="105"/>
      <c r="W280" s="1">
        <f>4080+4365+1157+1336+1700</f>
        <v>12638</v>
      </c>
      <c r="Y280" s="72">
        <f t="shared" ref="Y280:Y284" si="12">E280-W280</f>
        <v>-283</v>
      </c>
      <c r="Z280" s="1" t="s">
        <v>544</v>
      </c>
      <c r="AB280" s="72"/>
      <c r="AC280" s="48"/>
      <c r="AD280" s="80">
        <f t="shared" si="11"/>
        <v>0</v>
      </c>
    </row>
    <row r="281" spans="1:30" ht="18" customHeight="1" x14ac:dyDescent="0.2">
      <c r="A281" s="10">
        <v>28</v>
      </c>
      <c r="B281" s="11" t="s">
        <v>228</v>
      </c>
      <c r="C281" s="12" t="s">
        <v>363</v>
      </c>
      <c r="D281" s="11" t="s">
        <v>47</v>
      </c>
      <c r="E281" s="13">
        <v>630</v>
      </c>
      <c r="F281" s="14">
        <v>19200</v>
      </c>
      <c r="G281" s="14">
        <v>12083328</v>
      </c>
      <c r="H281" s="15">
        <v>18200</v>
      </c>
      <c r="I281" s="14">
        <v>11453988</v>
      </c>
      <c r="J281" s="16">
        <v>1</v>
      </c>
      <c r="K281" s="14">
        <v>18200</v>
      </c>
      <c r="L281" s="14">
        <v>11453988</v>
      </c>
      <c r="M281" s="14">
        <v>0</v>
      </c>
      <c r="N281" s="14">
        <v>0</v>
      </c>
      <c r="O281" s="14">
        <v>18200</v>
      </c>
      <c r="P281" s="14">
        <v>11453988</v>
      </c>
      <c r="Q281" s="14">
        <f t="shared" si="10"/>
        <v>11466000</v>
      </c>
      <c r="R281" s="14">
        <v>3866748.1999999993</v>
      </c>
      <c r="S281" s="1">
        <v>0</v>
      </c>
      <c r="T281" s="1">
        <v>0</v>
      </c>
      <c r="U281" s="1" t="s">
        <v>542</v>
      </c>
      <c r="V281" s="105"/>
      <c r="W281" s="1">
        <f>150</f>
        <v>150</v>
      </c>
      <c r="Y281" s="72">
        <f t="shared" si="12"/>
        <v>480</v>
      </c>
      <c r="AB281" s="72">
        <v>480</v>
      </c>
      <c r="AC281" s="48">
        <v>18200</v>
      </c>
      <c r="AD281" s="80">
        <f t="shared" si="11"/>
        <v>8736000</v>
      </c>
    </row>
    <row r="282" spans="1:30" ht="18" customHeight="1" x14ac:dyDescent="0.2">
      <c r="A282" s="10">
        <v>29</v>
      </c>
      <c r="B282" s="11" t="s">
        <v>440</v>
      </c>
      <c r="C282" s="12" t="s">
        <v>365</v>
      </c>
      <c r="D282" s="11" t="s">
        <v>47</v>
      </c>
      <c r="E282" s="13">
        <v>12050</v>
      </c>
      <c r="F282" s="14">
        <v>19200</v>
      </c>
      <c r="G282" s="14">
        <v>231149952</v>
      </c>
      <c r="H282" s="15">
        <v>19200</v>
      </c>
      <c r="I282" s="14">
        <v>231149952</v>
      </c>
      <c r="J282" s="16">
        <v>1</v>
      </c>
      <c r="K282" s="14">
        <v>19200</v>
      </c>
      <c r="L282" s="14">
        <v>231149952</v>
      </c>
      <c r="M282" s="14">
        <v>0</v>
      </c>
      <c r="N282" s="14">
        <v>0</v>
      </c>
      <c r="O282" s="14">
        <v>19200</v>
      </c>
      <c r="P282" s="14">
        <v>231149952</v>
      </c>
      <c r="Q282" s="14">
        <f t="shared" si="10"/>
        <v>231360000</v>
      </c>
      <c r="R282" s="14">
        <v>226310.69999999995</v>
      </c>
      <c r="S282" s="1">
        <v>0</v>
      </c>
      <c r="T282" s="1">
        <v>0</v>
      </c>
      <c r="U282" s="1" t="s">
        <v>539</v>
      </c>
      <c r="V282" s="64"/>
      <c r="W282" s="1">
        <f>193+4488+85+200+964+5014+482</f>
        <v>11426</v>
      </c>
      <c r="Y282" s="72">
        <f t="shared" si="12"/>
        <v>624</v>
      </c>
      <c r="AB282" s="72">
        <v>5000</v>
      </c>
      <c r="AC282" s="48">
        <v>19200</v>
      </c>
      <c r="AD282" s="80">
        <f t="shared" si="11"/>
        <v>96000000</v>
      </c>
    </row>
    <row r="283" spans="1:30" ht="18" customHeight="1" x14ac:dyDescent="0.2">
      <c r="A283" s="10"/>
      <c r="B283" s="11"/>
      <c r="C283" s="12" t="s">
        <v>187</v>
      </c>
      <c r="D283" s="11" t="s">
        <v>47</v>
      </c>
      <c r="E283" s="13">
        <v>452</v>
      </c>
      <c r="F283" s="14">
        <v>20000</v>
      </c>
      <c r="G283" s="14">
        <v>8112755</v>
      </c>
      <c r="H283" s="15">
        <v>20000</v>
      </c>
      <c r="I283" s="14">
        <v>8112755</v>
      </c>
      <c r="J283" s="16">
        <v>1</v>
      </c>
      <c r="K283" s="14">
        <v>20000</v>
      </c>
      <c r="L283" s="14">
        <v>8112755</v>
      </c>
      <c r="M283" s="14">
        <v>0</v>
      </c>
      <c r="N283" s="14">
        <v>0</v>
      </c>
      <c r="O283" s="14">
        <v>20000</v>
      </c>
      <c r="P283" s="14">
        <v>8112755</v>
      </c>
      <c r="Q283" s="14">
        <f t="shared" si="10"/>
        <v>9040000</v>
      </c>
      <c r="R283" s="14"/>
      <c r="W283" s="1">
        <f>163+289</f>
        <v>452</v>
      </c>
      <c r="Y283" s="72">
        <f t="shared" si="12"/>
        <v>0</v>
      </c>
      <c r="AB283" s="72">
        <v>289</v>
      </c>
      <c r="AC283" s="48">
        <v>20000</v>
      </c>
      <c r="AD283" s="80">
        <f t="shared" si="11"/>
        <v>5780000</v>
      </c>
    </row>
    <row r="284" spans="1:30" ht="18" customHeight="1" x14ac:dyDescent="0.2">
      <c r="A284" s="10"/>
      <c r="B284" s="11"/>
      <c r="C284" s="12" t="s">
        <v>219</v>
      </c>
      <c r="D284" s="11" t="s">
        <v>47</v>
      </c>
      <c r="E284" s="13">
        <v>235</v>
      </c>
      <c r="F284" s="14">
        <v>23000</v>
      </c>
      <c r="G284" s="14">
        <v>4733079.84</v>
      </c>
      <c r="H284" s="15">
        <v>23000</v>
      </c>
      <c r="I284" s="14">
        <v>4733079.84</v>
      </c>
      <c r="J284" s="16">
        <v>1</v>
      </c>
      <c r="K284" s="14">
        <v>23000</v>
      </c>
      <c r="L284" s="14">
        <v>4733079.84</v>
      </c>
      <c r="M284" s="14">
        <v>0</v>
      </c>
      <c r="N284" s="14">
        <v>0</v>
      </c>
      <c r="O284" s="14">
        <v>23000</v>
      </c>
      <c r="P284" s="14">
        <v>4733079.84</v>
      </c>
      <c r="Q284" s="14">
        <f t="shared" si="10"/>
        <v>5405000</v>
      </c>
      <c r="R284" s="14"/>
      <c r="W284" s="1">
        <f>65+170</f>
        <v>235</v>
      </c>
      <c r="Y284" s="72">
        <f t="shared" si="12"/>
        <v>0</v>
      </c>
      <c r="AB284" s="72">
        <v>170</v>
      </c>
      <c r="AC284" s="48">
        <v>23000</v>
      </c>
      <c r="AD284" s="80">
        <f t="shared" si="11"/>
        <v>3910000</v>
      </c>
    </row>
    <row r="285" spans="1:30" ht="18" customHeight="1" x14ac:dyDescent="0.2">
      <c r="A285" s="10"/>
      <c r="B285" s="11"/>
      <c r="C285" s="12"/>
      <c r="D285" s="11"/>
      <c r="E285" s="13"/>
      <c r="F285" s="14"/>
      <c r="G285" s="14"/>
      <c r="H285" s="15"/>
      <c r="I285" s="14"/>
      <c r="J285" s="16"/>
      <c r="K285" s="14"/>
      <c r="L285" s="14"/>
      <c r="M285" s="14"/>
      <c r="N285" s="14"/>
      <c r="O285" s="14"/>
      <c r="P285" s="14"/>
      <c r="Q285" s="14"/>
      <c r="R285" s="14"/>
      <c r="AD285" s="80">
        <f>SUM(AD278:AD284)</f>
        <v>179727600</v>
      </c>
    </row>
    <row r="286" spans="1:30" ht="18" customHeight="1" x14ac:dyDescent="0.2">
      <c r="A286" s="10"/>
      <c r="B286" s="11"/>
      <c r="C286" s="12"/>
      <c r="D286" s="11"/>
      <c r="E286" s="13"/>
      <c r="F286" s="14"/>
      <c r="G286" s="14"/>
      <c r="H286" s="15"/>
      <c r="I286" s="14"/>
      <c r="J286" s="16"/>
      <c r="K286" s="14"/>
      <c r="L286" s="14"/>
      <c r="M286" s="14"/>
      <c r="N286" s="14"/>
      <c r="O286" s="14"/>
      <c r="P286" s="14"/>
      <c r="Q286" s="14"/>
      <c r="R286" s="14"/>
      <c r="W286" s="1" t="s">
        <v>536</v>
      </c>
      <c r="Y286" s="1" t="s">
        <v>537</v>
      </c>
    </row>
    <row r="287" spans="1:30" ht="21.75" customHeight="1" x14ac:dyDescent="0.2">
      <c r="A287" s="81">
        <v>44</v>
      </c>
      <c r="B287" s="82" t="s">
        <v>324</v>
      </c>
      <c r="C287" s="88" t="s">
        <v>522</v>
      </c>
      <c r="D287" s="82" t="s">
        <v>113</v>
      </c>
      <c r="E287" s="84">
        <v>45</v>
      </c>
      <c r="F287" s="85">
        <v>929732.7</v>
      </c>
      <c r="G287" s="85">
        <v>27595052.267600995</v>
      </c>
      <c r="H287" s="85">
        <v>929732.7</v>
      </c>
      <c r="I287" s="85">
        <v>27595052.267600995</v>
      </c>
      <c r="J287" s="86">
        <v>1</v>
      </c>
      <c r="K287" s="85">
        <v>929732.7</v>
      </c>
      <c r="L287" s="85">
        <v>27595052.267600995</v>
      </c>
      <c r="M287" s="85">
        <v>0</v>
      </c>
      <c r="N287" s="85">
        <v>0</v>
      </c>
      <c r="O287" s="85">
        <v>1150000</v>
      </c>
      <c r="P287" s="85">
        <v>27595052.267600995</v>
      </c>
      <c r="Q287" s="85">
        <f>E287*O287</f>
        <v>51750000</v>
      </c>
      <c r="R287" s="85">
        <v>401135.4</v>
      </c>
      <c r="S287" s="62">
        <v>0</v>
      </c>
      <c r="T287" s="62">
        <v>0</v>
      </c>
      <c r="U287" s="89" t="s">
        <v>531</v>
      </c>
      <c r="V287" s="62"/>
      <c r="W287" s="62">
        <f>30+15</f>
        <v>45</v>
      </c>
      <c r="Y287" s="71">
        <f>E287-W287</f>
        <v>0</v>
      </c>
    </row>
    <row r="288" spans="1:30" ht="21.75" customHeight="1" x14ac:dyDescent="0.2">
      <c r="A288" s="81">
        <v>45</v>
      </c>
      <c r="B288" s="82" t="s">
        <v>448</v>
      </c>
      <c r="C288" s="88" t="s">
        <v>523</v>
      </c>
      <c r="D288" s="82" t="s">
        <v>113</v>
      </c>
      <c r="E288" s="84">
        <v>215</v>
      </c>
      <c r="F288" s="85">
        <v>930144</v>
      </c>
      <c r="G288" s="85">
        <v>5724199.1903999988</v>
      </c>
      <c r="H288" s="85">
        <v>1090000</v>
      </c>
      <c r="I288" s="85">
        <v>6707968.9999999991</v>
      </c>
      <c r="J288" s="86">
        <v>1</v>
      </c>
      <c r="K288" s="85">
        <v>1090000</v>
      </c>
      <c r="L288" s="85">
        <v>6707968.9999999991</v>
      </c>
      <c r="M288" s="85">
        <v>0</v>
      </c>
      <c r="N288" s="85">
        <v>0</v>
      </c>
      <c r="O288" s="85">
        <v>1210000</v>
      </c>
      <c r="P288" s="85">
        <v>6707968.9999999991</v>
      </c>
      <c r="Q288" s="85">
        <f>E288*O288</f>
        <v>260150000</v>
      </c>
      <c r="R288" s="85">
        <v>0</v>
      </c>
      <c r="S288" s="62">
        <v>0</v>
      </c>
      <c r="T288" s="62">
        <v>0</v>
      </c>
      <c r="U288" s="62"/>
      <c r="V288" s="62"/>
      <c r="W288" s="90">
        <f>150+30+35</f>
        <v>215</v>
      </c>
      <c r="Y288" s="71">
        <f t="shared" ref="Y288:Y289" si="13">E288-W288</f>
        <v>0</v>
      </c>
    </row>
    <row r="289" spans="1:30" s="60" customFormat="1" ht="21.75" customHeight="1" x14ac:dyDescent="0.2">
      <c r="A289" s="91">
        <v>47</v>
      </c>
      <c r="B289" s="92" t="s">
        <v>450</v>
      </c>
      <c r="C289" s="93" t="s">
        <v>524</v>
      </c>
      <c r="D289" s="92" t="s">
        <v>113</v>
      </c>
      <c r="E289" s="94">
        <v>20</v>
      </c>
      <c r="F289" s="95">
        <v>820504</v>
      </c>
      <c r="G289" s="95">
        <v>15166893.364399998</v>
      </c>
      <c r="H289" s="95">
        <v>990000</v>
      </c>
      <c r="I289" s="95">
        <v>18300001.499999996</v>
      </c>
      <c r="J289" s="96">
        <v>1</v>
      </c>
      <c r="K289" s="95">
        <v>990000</v>
      </c>
      <c r="L289" s="95">
        <v>18300001.499999996</v>
      </c>
      <c r="M289" s="95">
        <v>0</v>
      </c>
      <c r="N289" s="95">
        <v>0</v>
      </c>
      <c r="O289" s="95">
        <v>1090000</v>
      </c>
      <c r="P289" s="95">
        <v>18300001.499999996</v>
      </c>
      <c r="Q289" s="95">
        <f>E289*O289</f>
        <v>21800000</v>
      </c>
      <c r="R289" s="95">
        <v>779.58530799999971</v>
      </c>
      <c r="S289" s="97">
        <v>0</v>
      </c>
      <c r="T289" s="97">
        <v>0</v>
      </c>
      <c r="U289" s="97"/>
      <c r="V289" s="97" t="s">
        <v>535</v>
      </c>
      <c r="W289" s="97">
        <v>20</v>
      </c>
      <c r="Y289" s="71">
        <f t="shared" si="13"/>
        <v>0</v>
      </c>
    </row>
    <row r="290" spans="1:30" ht="21.75" customHeight="1" x14ac:dyDescent="0.2">
      <c r="A290" s="10"/>
      <c r="B290" s="11"/>
      <c r="C290" s="50"/>
      <c r="D290" s="11"/>
      <c r="E290" s="13"/>
      <c r="F290" s="14"/>
      <c r="G290" s="14"/>
      <c r="H290" s="15"/>
      <c r="I290" s="14"/>
      <c r="J290" s="16"/>
      <c r="K290" s="14"/>
      <c r="L290" s="14"/>
      <c r="M290" s="14"/>
      <c r="N290" s="14"/>
      <c r="O290" s="14"/>
      <c r="P290" s="14"/>
      <c r="Q290" s="14"/>
      <c r="R290" s="14"/>
    </row>
    <row r="291" spans="1:30" ht="21.75" customHeight="1" x14ac:dyDescent="0.2">
      <c r="A291" s="10"/>
      <c r="B291" s="11"/>
      <c r="C291" s="50"/>
      <c r="D291" s="11"/>
      <c r="E291" s="13"/>
      <c r="F291" s="14"/>
      <c r="G291" s="14"/>
      <c r="H291" s="15"/>
      <c r="I291" s="14"/>
      <c r="J291" s="16"/>
      <c r="K291" s="14"/>
      <c r="L291" s="14"/>
      <c r="M291" s="14"/>
      <c r="N291" s="14"/>
      <c r="O291" s="14"/>
      <c r="P291" s="14"/>
      <c r="Q291" s="14"/>
      <c r="R291" s="14"/>
      <c r="X291" s="1" t="s">
        <v>536</v>
      </c>
      <c r="Y291" s="1" t="s">
        <v>537</v>
      </c>
      <c r="AB291" s="48"/>
      <c r="AC291" s="48"/>
    </row>
    <row r="292" spans="1:30" ht="18" customHeight="1" x14ac:dyDescent="0.2">
      <c r="A292" s="81">
        <v>50</v>
      </c>
      <c r="B292" s="82" t="s">
        <v>347</v>
      </c>
      <c r="C292" s="83" t="s">
        <v>388</v>
      </c>
      <c r="D292" s="82" t="s">
        <v>47</v>
      </c>
      <c r="E292" s="84">
        <v>7850</v>
      </c>
      <c r="F292" s="85">
        <v>1380</v>
      </c>
      <c r="G292" s="85">
        <v>8714946.3990000002</v>
      </c>
      <c r="H292" s="85">
        <v>1472</v>
      </c>
      <c r="I292" s="85">
        <v>9295942.8256000001</v>
      </c>
      <c r="J292" s="86">
        <v>1</v>
      </c>
      <c r="K292" s="85">
        <v>1472</v>
      </c>
      <c r="L292" s="85">
        <v>9295942.8256000001</v>
      </c>
      <c r="M292" s="85">
        <v>0</v>
      </c>
      <c r="N292" s="85">
        <v>0</v>
      </c>
      <c r="O292" s="85">
        <v>1500</v>
      </c>
      <c r="P292" s="85">
        <v>9295942.8256000001</v>
      </c>
      <c r="Q292" s="85">
        <f>E292*O292</f>
        <v>11775000</v>
      </c>
      <c r="R292" s="85">
        <v>554942.47500000056</v>
      </c>
      <c r="S292" s="62">
        <v>0</v>
      </c>
      <c r="T292" s="62">
        <v>0</v>
      </c>
      <c r="U292" s="62" t="s">
        <v>532</v>
      </c>
      <c r="V292" s="104" t="s">
        <v>547</v>
      </c>
      <c r="W292" s="62"/>
      <c r="X292" s="99">
        <f>5+5.2</f>
        <v>10.199999999999999</v>
      </c>
      <c r="Y292" s="100">
        <f>E292-X292</f>
        <v>7839.8</v>
      </c>
      <c r="Z292" s="101" t="s">
        <v>546</v>
      </c>
      <c r="AA292" s="1" t="s">
        <v>549</v>
      </c>
      <c r="AB292" s="80"/>
      <c r="AC292" s="48"/>
    </row>
    <row r="293" spans="1:30" ht="18" customHeight="1" x14ac:dyDescent="0.2">
      <c r="A293" s="81">
        <v>52</v>
      </c>
      <c r="B293" s="82" t="s">
        <v>354</v>
      </c>
      <c r="C293" s="83" t="s">
        <v>390</v>
      </c>
      <c r="D293" s="82" t="s">
        <v>47</v>
      </c>
      <c r="E293" s="84">
        <v>55400</v>
      </c>
      <c r="F293" s="85">
        <v>1398</v>
      </c>
      <c r="G293" s="85">
        <v>64557180.990696035</v>
      </c>
      <c r="H293" s="85">
        <v>1490</v>
      </c>
      <c r="I293" s="85">
        <v>68805579.167480037</v>
      </c>
      <c r="J293" s="86">
        <v>1</v>
      </c>
      <c r="K293" s="85">
        <v>1490</v>
      </c>
      <c r="L293" s="85">
        <v>68805579.167480037</v>
      </c>
      <c r="M293" s="85">
        <v>0</v>
      </c>
      <c r="N293" s="85">
        <v>0</v>
      </c>
      <c r="O293" s="85">
        <v>1500</v>
      </c>
      <c r="P293" s="85">
        <v>68805579.167480037</v>
      </c>
      <c r="Q293" s="85">
        <f>E293*O293</f>
        <v>83100000</v>
      </c>
      <c r="R293" s="85">
        <v>109659.69000000006</v>
      </c>
      <c r="S293" s="62">
        <v>0</v>
      </c>
      <c r="T293" s="62">
        <v>0</v>
      </c>
      <c r="U293" s="62"/>
      <c r="V293" s="104"/>
      <c r="W293" s="102">
        <f>55400/1000</f>
        <v>55.4</v>
      </c>
      <c r="X293" s="99">
        <f>17+5.2+16</f>
        <v>38.200000000000003</v>
      </c>
      <c r="Y293" s="103">
        <f>W293-X293</f>
        <v>17.199999999999996</v>
      </c>
      <c r="Z293" s="101"/>
      <c r="AB293" s="48"/>
      <c r="AC293" s="80"/>
      <c r="AD293" s="48"/>
    </row>
    <row r="294" spans="1:30" ht="18" customHeight="1" x14ac:dyDescent="0.2">
      <c r="A294" s="10"/>
      <c r="B294" s="11"/>
      <c r="C294" s="12"/>
      <c r="D294" s="11"/>
      <c r="E294" s="13"/>
      <c r="F294" s="14"/>
      <c r="G294" s="14"/>
      <c r="H294" s="15"/>
      <c r="I294" s="14"/>
      <c r="J294" s="16"/>
      <c r="K294" s="14"/>
      <c r="L294" s="14"/>
      <c r="M294" s="14"/>
      <c r="N294" s="14"/>
      <c r="O294" s="14"/>
      <c r="P294" s="14"/>
      <c r="Q294" s="14"/>
      <c r="R294" s="14"/>
    </row>
    <row r="295" spans="1:30" ht="18" customHeight="1" x14ac:dyDescent="0.2">
      <c r="A295" s="10"/>
      <c r="B295" s="11"/>
      <c r="C295" s="12"/>
      <c r="D295" s="11"/>
      <c r="E295" s="13"/>
      <c r="F295" s="14"/>
      <c r="G295" s="14"/>
      <c r="H295" s="15"/>
      <c r="I295" s="14"/>
      <c r="J295" s="16"/>
      <c r="K295" s="14"/>
      <c r="L295" s="14"/>
      <c r="M295" s="14"/>
      <c r="N295" s="14"/>
      <c r="O295" s="14"/>
      <c r="P295" s="14"/>
      <c r="Q295" s="14"/>
      <c r="R295" s="14"/>
      <c r="X295" s="48"/>
      <c r="Y295" s="48"/>
    </row>
    <row r="296" spans="1:30" ht="16.5" customHeight="1" x14ac:dyDescent="0.2">
      <c r="A296" s="17"/>
      <c r="B296" s="18"/>
      <c r="C296" s="19" t="s">
        <v>11</v>
      </c>
      <c r="D296" s="18"/>
      <c r="E296" s="20"/>
      <c r="F296" s="21"/>
      <c r="G296" s="21">
        <v>2304373394.293467</v>
      </c>
      <c r="H296" s="22"/>
      <c r="I296" s="21">
        <v>2708786102.7969003</v>
      </c>
      <c r="J296" s="23"/>
      <c r="K296" s="21"/>
      <c r="L296" s="21">
        <v>2708786102.7969003</v>
      </c>
      <c r="M296" s="21"/>
      <c r="N296" s="21">
        <v>0</v>
      </c>
      <c r="O296" s="21"/>
      <c r="P296" s="21">
        <v>2735431264.3100123</v>
      </c>
      <c r="Q296" s="21">
        <f>SUM(Q6:Q295)</f>
        <v>3138923567.3235998</v>
      </c>
      <c r="R296" s="21">
        <v>431057870.01654464</v>
      </c>
    </row>
    <row r="297" spans="1:30" ht="16.5" customHeight="1" x14ac:dyDescent="0.2">
      <c r="A297" s="4" t="s">
        <v>12</v>
      </c>
      <c r="B297" s="5"/>
      <c r="C297" s="5" t="s">
        <v>13</v>
      </c>
      <c r="D297" s="5"/>
      <c r="E297" s="6"/>
      <c r="F297" s="7"/>
      <c r="G297" s="7"/>
      <c r="H297" s="8"/>
      <c r="I297" s="7"/>
      <c r="J297" s="9"/>
      <c r="K297" s="7"/>
      <c r="L297" s="7"/>
      <c r="M297" s="7"/>
      <c r="N297" s="7"/>
      <c r="O297" s="7"/>
      <c r="P297" s="7"/>
      <c r="Q297" s="7"/>
      <c r="R297" s="7"/>
    </row>
    <row r="298" spans="1:30" ht="16.5" customHeight="1" x14ac:dyDescent="0.2">
      <c r="A298" s="10">
        <v>1</v>
      </c>
      <c r="B298" s="11" t="s">
        <v>27</v>
      </c>
      <c r="C298" s="12" t="s">
        <v>397</v>
      </c>
      <c r="D298" s="11" t="s">
        <v>34</v>
      </c>
      <c r="E298" s="13">
        <v>92.6</v>
      </c>
      <c r="F298" s="14">
        <v>50000</v>
      </c>
      <c r="G298" s="14">
        <v>4630000</v>
      </c>
      <c r="H298" s="15">
        <v>50000</v>
      </c>
      <c r="I298" s="14">
        <v>4630000</v>
      </c>
      <c r="J298" s="16">
        <v>1</v>
      </c>
      <c r="K298" s="14">
        <v>50000</v>
      </c>
      <c r="L298" s="14">
        <v>4630000</v>
      </c>
      <c r="M298" s="14"/>
      <c r="N298" s="14"/>
      <c r="O298" s="14">
        <v>50000</v>
      </c>
      <c r="P298" s="14">
        <v>4630000</v>
      </c>
      <c r="Q298" s="14">
        <f t="shared" ref="Q298:Q312" si="14">E298*O298</f>
        <v>4630000</v>
      </c>
      <c r="R298" s="14">
        <v>0</v>
      </c>
    </row>
    <row r="299" spans="1:30" ht="16.5" customHeight="1" x14ac:dyDescent="0.2">
      <c r="A299" s="10">
        <v>2</v>
      </c>
      <c r="B299" s="11" t="s">
        <v>27</v>
      </c>
      <c r="C299" s="12" t="s">
        <v>77</v>
      </c>
      <c r="D299" s="11" t="s">
        <v>37</v>
      </c>
      <c r="E299" s="13">
        <v>30.238</v>
      </c>
      <c r="F299" s="14">
        <v>30000</v>
      </c>
      <c r="G299" s="14">
        <v>907140</v>
      </c>
      <c r="H299" s="15">
        <v>30000</v>
      </c>
      <c r="I299" s="14">
        <v>907140</v>
      </c>
      <c r="J299" s="16">
        <v>1</v>
      </c>
      <c r="K299" s="14">
        <v>30000</v>
      </c>
      <c r="L299" s="14">
        <v>907140</v>
      </c>
      <c r="M299" s="14"/>
      <c r="N299" s="14"/>
      <c r="O299" s="14">
        <v>30000</v>
      </c>
      <c r="P299" s="14">
        <v>907140</v>
      </c>
      <c r="Q299" s="14">
        <f t="shared" si="14"/>
        <v>907140</v>
      </c>
      <c r="R299" s="14">
        <v>0</v>
      </c>
    </row>
    <row r="300" spans="1:30" ht="16.5" customHeight="1" x14ac:dyDescent="0.2">
      <c r="A300" s="10">
        <v>1</v>
      </c>
      <c r="B300" s="11" t="s">
        <v>27</v>
      </c>
      <c r="C300" s="12" t="s">
        <v>431</v>
      </c>
      <c r="D300" s="11" t="s">
        <v>37</v>
      </c>
      <c r="E300" s="13">
        <v>45.567999999999998</v>
      </c>
      <c r="F300" s="14">
        <v>30000</v>
      </c>
      <c r="G300" s="14">
        <v>1367040</v>
      </c>
      <c r="H300" s="15">
        <v>30000</v>
      </c>
      <c r="I300" s="14">
        <v>1367040</v>
      </c>
      <c r="J300" s="16">
        <v>1</v>
      </c>
      <c r="K300" s="14">
        <v>30000</v>
      </c>
      <c r="L300" s="14">
        <v>1367040</v>
      </c>
      <c r="M300" s="14"/>
      <c r="N300" s="14"/>
      <c r="O300" s="14">
        <v>30000</v>
      </c>
      <c r="P300" s="14">
        <v>1367040</v>
      </c>
      <c r="Q300" s="14">
        <f t="shared" si="14"/>
        <v>1367040</v>
      </c>
      <c r="R300" s="14">
        <v>0</v>
      </c>
    </row>
    <row r="301" spans="1:30" ht="16.5" customHeight="1" x14ac:dyDescent="0.2">
      <c r="A301" s="10">
        <v>2</v>
      </c>
      <c r="B301" s="11" t="s">
        <v>27</v>
      </c>
      <c r="C301" s="12" t="s">
        <v>454</v>
      </c>
      <c r="D301" s="11" t="s">
        <v>409</v>
      </c>
      <c r="E301" s="13">
        <v>2</v>
      </c>
      <c r="F301" s="14">
        <v>350000</v>
      </c>
      <c r="G301" s="14">
        <v>700000</v>
      </c>
      <c r="H301" s="15">
        <v>350000</v>
      </c>
      <c r="I301" s="14">
        <v>700000</v>
      </c>
      <c r="J301" s="16">
        <v>1</v>
      </c>
      <c r="K301" s="14">
        <v>350000</v>
      </c>
      <c r="L301" s="14">
        <v>700000</v>
      </c>
      <c r="M301" s="14"/>
      <c r="N301" s="14"/>
      <c r="O301" s="14">
        <v>350000</v>
      </c>
      <c r="P301" s="14">
        <v>700000</v>
      </c>
      <c r="Q301" s="14">
        <f t="shared" si="14"/>
        <v>700000</v>
      </c>
      <c r="R301" s="14">
        <v>0</v>
      </c>
    </row>
    <row r="302" spans="1:30" ht="16.5" customHeight="1" x14ac:dyDescent="0.2">
      <c r="A302" s="10">
        <v>3</v>
      </c>
      <c r="B302" s="11" t="s">
        <v>27</v>
      </c>
      <c r="C302" s="12" t="s">
        <v>437</v>
      </c>
      <c r="D302" s="11" t="s">
        <v>37</v>
      </c>
      <c r="E302" s="13">
        <v>250</v>
      </c>
      <c r="F302" s="14">
        <v>10000</v>
      </c>
      <c r="G302" s="14">
        <v>2500000</v>
      </c>
      <c r="H302" s="15">
        <v>10000</v>
      </c>
      <c r="I302" s="14">
        <v>2500000</v>
      </c>
      <c r="J302" s="16">
        <v>1</v>
      </c>
      <c r="K302" s="14">
        <v>10000</v>
      </c>
      <c r="L302" s="14">
        <v>2500000</v>
      </c>
      <c r="M302" s="14"/>
      <c r="N302" s="14"/>
      <c r="O302" s="14">
        <v>10000</v>
      </c>
      <c r="P302" s="14">
        <v>2500000</v>
      </c>
      <c r="Q302" s="14">
        <f t="shared" si="14"/>
        <v>2500000</v>
      </c>
      <c r="R302" s="14">
        <v>0</v>
      </c>
    </row>
    <row r="303" spans="1:30" ht="16.5" customHeight="1" x14ac:dyDescent="0.2">
      <c r="A303" s="10">
        <v>4</v>
      </c>
      <c r="B303" s="11" t="s">
        <v>398</v>
      </c>
      <c r="C303" s="12" t="s">
        <v>399</v>
      </c>
      <c r="D303" s="11" t="s">
        <v>400</v>
      </c>
      <c r="E303" s="13">
        <v>29.449139999999996</v>
      </c>
      <c r="F303" s="14">
        <v>221303</v>
      </c>
      <c r="G303" s="14">
        <v>6517183.0294199996</v>
      </c>
      <c r="H303" s="15">
        <v>221303</v>
      </c>
      <c r="I303" s="14">
        <v>6517183.0294199996</v>
      </c>
      <c r="J303" s="16">
        <v>1</v>
      </c>
      <c r="K303" s="14">
        <v>221303</v>
      </c>
      <c r="L303" s="14">
        <v>6517183.0294199996</v>
      </c>
      <c r="M303" s="14"/>
      <c r="N303" s="14"/>
      <c r="O303" s="14">
        <v>221303</v>
      </c>
      <c r="P303" s="14">
        <v>6517183.0294199996</v>
      </c>
      <c r="Q303" s="14">
        <f t="shared" si="14"/>
        <v>6517183.0294199996</v>
      </c>
      <c r="R303" s="14">
        <v>0</v>
      </c>
    </row>
    <row r="304" spans="1:30" ht="16.5" customHeight="1" x14ac:dyDescent="0.2">
      <c r="A304" s="10">
        <v>5</v>
      </c>
      <c r="B304" s="11" t="s">
        <v>401</v>
      </c>
      <c r="C304" s="12" t="s">
        <v>402</v>
      </c>
      <c r="D304" s="11" t="s">
        <v>400</v>
      </c>
      <c r="E304" s="13">
        <v>47.906280000000002</v>
      </c>
      <c r="F304" s="14">
        <v>239592</v>
      </c>
      <c r="G304" s="14">
        <v>11477961.437760001</v>
      </c>
      <c r="H304" s="15">
        <v>239592</v>
      </c>
      <c r="I304" s="14">
        <v>11477961.437760001</v>
      </c>
      <c r="J304" s="16">
        <v>1</v>
      </c>
      <c r="K304" s="14">
        <v>239592</v>
      </c>
      <c r="L304" s="14">
        <v>11477961.437760001</v>
      </c>
      <c r="M304" s="14"/>
      <c r="N304" s="14"/>
      <c r="O304" s="14">
        <v>239592</v>
      </c>
      <c r="P304" s="14">
        <v>11477961.437760001</v>
      </c>
      <c r="Q304" s="14">
        <f t="shared" si="14"/>
        <v>11477961.437760001</v>
      </c>
      <c r="R304" s="14">
        <v>0</v>
      </c>
    </row>
    <row r="305" spans="1:21" ht="16.5" customHeight="1" x14ac:dyDescent="0.2">
      <c r="A305" s="10">
        <v>6</v>
      </c>
      <c r="B305" s="11" t="s">
        <v>403</v>
      </c>
      <c r="C305" s="12" t="s">
        <v>404</v>
      </c>
      <c r="D305" s="11" t="s">
        <v>400</v>
      </c>
      <c r="E305" s="13">
        <v>1.8190199999999999</v>
      </c>
      <c r="F305" s="14">
        <v>242000</v>
      </c>
      <c r="G305" s="14">
        <v>440202.83999999997</v>
      </c>
      <c r="H305" s="15">
        <v>242000</v>
      </c>
      <c r="I305" s="14">
        <v>440202.83999999997</v>
      </c>
      <c r="J305" s="16">
        <v>1</v>
      </c>
      <c r="K305" s="14">
        <v>242000</v>
      </c>
      <c r="L305" s="14">
        <v>440202.83999999997</v>
      </c>
      <c r="M305" s="14"/>
      <c r="N305" s="14"/>
      <c r="O305" s="14">
        <v>242000</v>
      </c>
      <c r="P305" s="14">
        <v>440202.83999999997</v>
      </c>
      <c r="Q305" s="14">
        <f t="shared" si="14"/>
        <v>440202.83999999997</v>
      </c>
      <c r="R305" s="14">
        <v>0</v>
      </c>
    </row>
    <row r="306" spans="1:21" ht="16.5" customHeight="1" x14ac:dyDescent="0.2">
      <c r="A306" s="10">
        <v>7</v>
      </c>
      <c r="B306" s="11" t="s">
        <v>405</v>
      </c>
      <c r="C306" s="12" t="s">
        <v>406</v>
      </c>
      <c r="D306" s="11" t="s">
        <v>400</v>
      </c>
      <c r="E306" s="13">
        <v>214.39206000000004</v>
      </c>
      <c r="F306" s="14">
        <v>262000</v>
      </c>
      <c r="G306" s="14">
        <v>56170719.720000014</v>
      </c>
      <c r="H306" s="15">
        <v>262000</v>
      </c>
      <c r="I306" s="14">
        <v>56170719.720000014</v>
      </c>
      <c r="J306" s="16">
        <v>1</v>
      </c>
      <c r="K306" s="14">
        <v>262000</v>
      </c>
      <c r="L306" s="14">
        <v>56170719.720000014</v>
      </c>
      <c r="M306" s="14"/>
      <c r="N306" s="14"/>
      <c r="O306" s="14">
        <v>262000</v>
      </c>
      <c r="P306" s="14">
        <v>56170719.720000014</v>
      </c>
      <c r="Q306" s="14">
        <f t="shared" si="14"/>
        <v>56170719.720000014</v>
      </c>
      <c r="R306" s="14">
        <v>0</v>
      </c>
    </row>
    <row r="307" spans="1:21" ht="16.5" customHeight="1" x14ac:dyDescent="0.2">
      <c r="A307" s="10">
        <v>8</v>
      </c>
      <c r="B307" s="11" t="s">
        <v>407</v>
      </c>
      <c r="C307" s="12" t="s">
        <v>408</v>
      </c>
      <c r="D307" s="11" t="s">
        <v>400</v>
      </c>
      <c r="E307" s="13">
        <v>39.844425999999999</v>
      </c>
      <c r="F307" s="14">
        <v>284408</v>
      </c>
      <c r="G307" s="14">
        <v>11332073.509808</v>
      </c>
      <c r="H307" s="15">
        <v>284408</v>
      </c>
      <c r="I307" s="14">
        <v>11332073.509808</v>
      </c>
      <c r="J307" s="16">
        <v>1</v>
      </c>
      <c r="K307" s="14">
        <v>284408</v>
      </c>
      <c r="L307" s="14">
        <v>11332073.509808</v>
      </c>
      <c r="M307" s="14"/>
      <c r="N307" s="14"/>
      <c r="O307" s="14">
        <v>284408</v>
      </c>
      <c r="P307" s="14">
        <v>11332073.509808</v>
      </c>
      <c r="Q307" s="14">
        <f t="shared" si="14"/>
        <v>11332073.509808</v>
      </c>
      <c r="R307" s="14">
        <v>0</v>
      </c>
    </row>
    <row r="308" spans="1:21" ht="16.5" customHeight="1" x14ac:dyDescent="0.2">
      <c r="A308" s="10">
        <v>3</v>
      </c>
      <c r="B308" s="11" t="s">
        <v>398</v>
      </c>
      <c r="C308" s="12" t="s">
        <v>399</v>
      </c>
      <c r="D308" s="11" t="s">
        <v>400</v>
      </c>
      <c r="E308" s="13">
        <v>156.19247000000001</v>
      </c>
      <c r="F308" s="14">
        <v>221303</v>
      </c>
      <c r="G308" s="14">
        <v>34565862.188410006</v>
      </c>
      <c r="H308" s="15">
        <v>221303</v>
      </c>
      <c r="I308" s="14">
        <v>34565862.188410006</v>
      </c>
      <c r="J308" s="16">
        <v>1</v>
      </c>
      <c r="K308" s="14">
        <v>221303</v>
      </c>
      <c r="L308" s="14">
        <v>34565862.188410006</v>
      </c>
      <c r="M308" s="14"/>
      <c r="N308" s="14"/>
      <c r="O308" s="14">
        <v>221303</v>
      </c>
      <c r="P308" s="14">
        <v>34565862.188410006</v>
      </c>
      <c r="Q308" s="14">
        <f t="shared" si="14"/>
        <v>34565862.188410006</v>
      </c>
      <c r="R308" s="14">
        <v>0</v>
      </c>
    </row>
    <row r="309" spans="1:21" ht="16.5" customHeight="1" x14ac:dyDescent="0.2">
      <c r="A309" s="10">
        <v>4</v>
      </c>
      <c r="B309" s="11" t="s">
        <v>401</v>
      </c>
      <c r="C309" s="12" t="s">
        <v>402</v>
      </c>
      <c r="D309" s="11" t="s">
        <v>400</v>
      </c>
      <c r="E309" s="13">
        <v>170.75936599999997</v>
      </c>
      <c r="F309" s="14">
        <v>239592</v>
      </c>
      <c r="G309" s="14">
        <v>40912578.018671997</v>
      </c>
      <c r="H309" s="15">
        <v>239592</v>
      </c>
      <c r="I309" s="14">
        <v>40912578.018671997</v>
      </c>
      <c r="J309" s="16">
        <v>1</v>
      </c>
      <c r="K309" s="14">
        <v>239592</v>
      </c>
      <c r="L309" s="14">
        <v>40912578.018671997</v>
      </c>
      <c r="M309" s="14"/>
      <c r="N309" s="14"/>
      <c r="O309" s="14">
        <v>239592</v>
      </c>
      <c r="P309" s="14">
        <v>40912578.018671997</v>
      </c>
      <c r="Q309" s="14">
        <f t="shared" si="14"/>
        <v>40912578.018671997</v>
      </c>
      <c r="R309" s="14">
        <v>0</v>
      </c>
    </row>
    <row r="310" spans="1:21" ht="16.5" customHeight="1" x14ac:dyDescent="0.2">
      <c r="A310" s="10">
        <v>5</v>
      </c>
      <c r="B310" s="11" t="s">
        <v>403</v>
      </c>
      <c r="C310" s="12" t="s">
        <v>404</v>
      </c>
      <c r="D310" s="11" t="s">
        <v>400</v>
      </c>
      <c r="E310" s="13">
        <v>64.110280000000003</v>
      </c>
      <c r="F310" s="14">
        <v>242000</v>
      </c>
      <c r="G310" s="14">
        <v>15514687.760000002</v>
      </c>
      <c r="H310" s="15">
        <v>242000</v>
      </c>
      <c r="I310" s="14">
        <v>15514687.760000002</v>
      </c>
      <c r="J310" s="16">
        <v>1</v>
      </c>
      <c r="K310" s="14">
        <v>242000</v>
      </c>
      <c r="L310" s="14">
        <v>15514687.760000002</v>
      </c>
      <c r="M310" s="14"/>
      <c r="N310" s="14"/>
      <c r="O310" s="14">
        <v>242000</v>
      </c>
      <c r="P310" s="14">
        <v>15514687.760000002</v>
      </c>
      <c r="Q310" s="14">
        <f t="shared" si="14"/>
        <v>15514687.760000002</v>
      </c>
      <c r="R310" s="14">
        <v>0</v>
      </c>
    </row>
    <row r="311" spans="1:21" ht="16.5" customHeight="1" x14ac:dyDescent="0.2">
      <c r="A311" s="10">
        <v>6</v>
      </c>
      <c r="B311" s="11" t="s">
        <v>405</v>
      </c>
      <c r="C311" s="12" t="s">
        <v>406</v>
      </c>
      <c r="D311" s="11" t="s">
        <v>400</v>
      </c>
      <c r="E311" s="13">
        <v>3261.7024960000008</v>
      </c>
      <c r="F311" s="14">
        <v>262000</v>
      </c>
      <c r="G311" s="14">
        <v>854566053.95200026</v>
      </c>
      <c r="H311" s="15">
        <v>262000</v>
      </c>
      <c r="I311" s="14">
        <v>854566053.95200026</v>
      </c>
      <c r="J311" s="16">
        <v>1</v>
      </c>
      <c r="K311" s="14">
        <v>262000</v>
      </c>
      <c r="L311" s="14">
        <v>854566053.95200026</v>
      </c>
      <c r="M311" s="14"/>
      <c r="N311" s="14"/>
      <c r="O311" s="14">
        <v>262000</v>
      </c>
      <c r="P311" s="14">
        <v>854566053.95200026</v>
      </c>
      <c r="Q311" s="14">
        <f t="shared" si="14"/>
        <v>854566053.95200026</v>
      </c>
      <c r="R311" s="14">
        <v>0</v>
      </c>
    </row>
    <row r="312" spans="1:21" ht="16.5" customHeight="1" x14ac:dyDescent="0.2">
      <c r="A312" s="10">
        <v>7</v>
      </c>
      <c r="B312" s="11" t="s">
        <v>407</v>
      </c>
      <c r="C312" s="12" t="s">
        <v>408</v>
      </c>
      <c r="D312" s="11" t="s">
        <v>400</v>
      </c>
      <c r="E312" s="13">
        <v>1012.6783489999999</v>
      </c>
      <c r="F312" s="14">
        <v>284408</v>
      </c>
      <c r="G312" s="14">
        <v>288013823.88239199</v>
      </c>
      <c r="H312" s="15">
        <v>284408</v>
      </c>
      <c r="I312" s="14">
        <v>288013823.88239199</v>
      </c>
      <c r="J312" s="16">
        <v>1</v>
      </c>
      <c r="K312" s="14">
        <v>284408</v>
      </c>
      <c r="L312" s="14">
        <v>288013823.88239199</v>
      </c>
      <c r="M312" s="14"/>
      <c r="N312" s="14"/>
      <c r="O312" s="14">
        <v>284408</v>
      </c>
      <c r="P312" s="14">
        <v>288013823.88239199</v>
      </c>
      <c r="Q312" s="14">
        <f t="shared" si="14"/>
        <v>288013823.88239199</v>
      </c>
      <c r="R312" s="14">
        <v>0</v>
      </c>
    </row>
    <row r="313" spans="1:21" ht="16.5" customHeight="1" x14ac:dyDescent="0.2">
      <c r="A313" s="17"/>
      <c r="B313" s="18"/>
      <c r="C313" s="19" t="s">
        <v>14</v>
      </c>
      <c r="D313" s="18"/>
      <c r="E313" s="20"/>
      <c r="F313" s="21"/>
      <c r="G313" s="21">
        <v>1239110145.8014743</v>
      </c>
      <c r="H313" s="22"/>
      <c r="I313" s="21">
        <v>1239110145.8014743</v>
      </c>
      <c r="J313" s="23"/>
      <c r="K313" s="21"/>
      <c r="L313" s="21">
        <v>1239110145.8014743</v>
      </c>
      <c r="M313" s="21"/>
      <c r="N313" s="21">
        <v>0</v>
      </c>
      <c r="O313" s="21"/>
      <c r="P313" s="21">
        <v>1239110145.8014743</v>
      </c>
      <c r="Q313" s="21">
        <v>1529615326.3384624</v>
      </c>
      <c r="R313" s="21">
        <v>0</v>
      </c>
    </row>
    <row r="314" spans="1:21" ht="16.5" customHeight="1" x14ac:dyDescent="0.2">
      <c r="A314" s="4" t="s">
        <v>15</v>
      </c>
      <c r="B314" s="5"/>
      <c r="C314" s="5" t="s">
        <v>16</v>
      </c>
      <c r="D314" s="5"/>
      <c r="E314" s="6"/>
      <c r="F314" s="7"/>
      <c r="G314" s="7"/>
      <c r="H314" s="8"/>
      <c r="I314" s="7"/>
      <c r="J314" s="9"/>
      <c r="K314" s="7"/>
      <c r="L314" s="7"/>
      <c r="M314" s="7"/>
      <c r="N314" s="7"/>
      <c r="O314" s="7"/>
      <c r="P314" s="7"/>
      <c r="Q314" s="7"/>
      <c r="R314" s="7"/>
    </row>
    <row r="315" spans="1:21" ht="16.5" customHeight="1" x14ac:dyDescent="0.2">
      <c r="A315" s="10">
        <v>7</v>
      </c>
      <c r="B315" s="11" t="s">
        <v>411</v>
      </c>
      <c r="C315" s="12" t="s">
        <v>410</v>
      </c>
      <c r="D315" s="11" t="s">
        <v>409</v>
      </c>
      <c r="E315" s="13">
        <v>3</v>
      </c>
      <c r="F315" s="14">
        <v>3038093</v>
      </c>
      <c r="G315" s="14">
        <v>8505487.6961020008</v>
      </c>
      <c r="H315" s="15">
        <v>3045140</v>
      </c>
      <c r="I315" s="14">
        <v>8525216.575960001</v>
      </c>
      <c r="J315" s="16">
        <v>1</v>
      </c>
      <c r="K315" s="14">
        <v>3045140</v>
      </c>
      <c r="L315" s="14">
        <v>8525216.575960001</v>
      </c>
      <c r="M315" s="14"/>
      <c r="N315" s="14">
        <v>0</v>
      </c>
      <c r="O315" s="14">
        <v>3050000</v>
      </c>
      <c r="P315" s="14">
        <v>8525216.575960001</v>
      </c>
      <c r="Q315" s="14">
        <f t="shared" ref="Q315:Q325" si="15">E315*O315</f>
        <v>9150000</v>
      </c>
      <c r="R315" s="14">
        <v>1377.3320000000001</v>
      </c>
    </row>
    <row r="316" spans="1:21" ht="16.5" customHeight="1" x14ac:dyDescent="0.2">
      <c r="A316" s="10">
        <v>15</v>
      </c>
      <c r="B316" s="11" t="s">
        <v>416</v>
      </c>
      <c r="C316" s="12" t="s">
        <v>412</v>
      </c>
      <c r="D316" s="11" t="s">
        <v>409</v>
      </c>
      <c r="E316" s="13">
        <v>97</v>
      </c>
      <c r="F316" s="14">
        <v>27817</v>
      </c>
      <c r="G316" s="14">
        <v>2593785.8727099998</v>
      </c>
      <c r="H316" s="15">
        <v>27994</v>
      </c>
      <c r="I316" s="14">
        <v>2610290.1722200001</v>
      </c>
      <c r="J316" s="16">
        <v>1</v>
      </c>
      <c r="K316" s="14">
        <v>27994</v>
      </c>
      <c r="L316" s="14">
        <v>2610290.1722200001</v>
      </c>
      <c r="M316" s="14"/>
      <c r="N316" s="14">
        <v>0</v>
      </c>
      <c r="O316" s="14">
        <v>27994</v>
      </c>
      <c r="P316" s="14">
        <v>2610290.1722200001</v>
      </c>
      <c r="Q316" s="14">
        <f t="shared" si="15"/>
        <v>2715418</v>
      </c>
      <c r="R316" s="14">
        <v>-298399.53575600032</v>
      </c>
    </row>
    <row r="317" spans="1:21" ht="16.5" customHeight="1" x14ac:dyDescent="0.2">
      <c r="A317" s="10">
        <v>17</v>
      </c>
      <c r="B317" s="11" t="s">
        <v>417</v>
      </c>
      <c r="C317" s="12" t="s">
        <v>413</v>
      </c>
      <c r="D317" s="11" t="s">
        <v>409</v>
      </c>
      <c r="E317" s="13">
        <v>13</v>
      </c>
      <c r="F317" s="14">
        <v>281286</v>
      </c>
      <c r="G317" s="14">
        <v>3097853.3494799999</v>
      </c>
      <c r="H317" s="15">
        <v>281815</v>
      </c>
      <c r="I317" s="14">
        <v>3103679.3217000002</v>
      </c>
      <c r="J317" s="16">
        <v>1</v>
      </c>
      <c r="K317" s="14">
        <v>281815</v>
      </c>
      <c r="L317" s="14">
        <v>3103679.3217000002</v>
      </c>
      <c r="M317" s="14"/>
      <c r="N317" s="14">
        <v>0</v>
      </c>
      <c r="O317" s="14">
        <v>281815</v>
      </c>
      <c r="P317" s="14">
        <v>3103679.3217000002</v>
      </c>
      <c r="Q317" s="14">
        <f t="shared" si="15"/>
        <v>3663595</v>
      </c>
      <c r="R317" s="14">
        <v>3644.4200000000419</v>
      </c>
    </row>
    <row r="318" spans="1:21" ht="16.5" customHeight="1" x14ac:dyDescent="0.2">
      <c r="A318" s="10">
        <v>22</v>
      </c>
      <c r="B318" s="11" t="s">
        <v>420</v>
      </c>
      <c r="C318" s="83" t="s">
        <v>414</v>
      </c>
      <c r="D318" s="82" t="s">
        <v>409</v>
      </c>
      <c r="E318" s="84">
        <v>22.5</v>
      </c>
      <c r="F318" s="85">
        <v>2391243</v>
      </c>
      <c r="G318" s="85">
        <v>44270114.675976001</v>
      </c>
      <c r="H318" s="85">
        <v>2048365</v>
      </c>
      <c r="I318" s="85">
        <v>37922266.138680004</v>
      </c>
      <c r="J318" s="86">
        <v>1</v>
      </c>
      <c r="K318" s="85">
        <v>2048365</v>
      </c>
      <c r="L318" s="85">
        <v>37922266.138680004</v>
      </c>
      <c r="M318" s="85"/>
      <c r="N318" s="85">
        <v>0</v>
      </c>
      <c r="O318" s="85">
        <v>2050000</v>
      </c>
      <c r="P318" s="85">
        <v>37922266.138680004</v>
      </c>
      <c r="Q318" s="85">
        <f t="shared" si="15"/>
        <v>46125000</v>
      </c>
      <c r="R318" s="85">
        <v>113.21829999999864</v>
      </c>
      <c r="S318" s="62"/>
      <c r="T318" s="62"/>
      <c r="U318" s="62" t="s">
        <v>548</v>
      </c>
    </row>
    <row r="319" spans="1:21" ht="22.5" customHeight="1" x14ac:dyDescent="0.2">
      <c r="A319" s="10">
        <v>24</v>
      </c>
      <c r="B319" s="11" t="s">
        <v>422</v>
      </c>
      <c r="C319" s="83" t="s">
        <v>415</v>
      </c>
      <c r="D319" s="82" t="s">
        <v>409</v>
      </c>
      <c r="E319" s="84">
        <v>2</v>
      </c>
      <c r="F319" s="85">
        <v>2938899</v>
      </c>
      <c r="G319" s="85">
        <v>3919074.7166820001</v>
      </c>
      <c r="H319" s="85">
        <v>2501898</v>
      </c>
      <c r="I319" s="85">
        <v>3336326.0171639998</v>
      </c>
      <c r="J319" s="86">
        <v>1</v>
      </c>
      <c r="K319" s="85">
        <v>2501898</v>
      </c>
      <c r="L319" s="85">
        <v>3336326.0171639998</v>
      </c>
      <c r="M319" s="85"/>
      <c r="N319" s="85">
        <v>0</v>
      </c>
      <c r="O319" s="85">
        <v>2500000</v>
      </c>
      <c r="P319" s="85">
        <v>3336326.0171639998</v>
      </c>
      <c r="Q319" s="85">
        <f t="shared" si="15"/>
        <v>5000000</v>
      </c>
      <c r="R319" s="85">
        <v>2064.6709099999862</v>
      </c>
      <c r="S319" s="62"/>
      <c r="T319" s="62"/>
      <c r="U319" s="62"/>
    </row>
    <row r="320" spans="1:21" ht="16.5" customHeight="1" x14ac:dyDescent="0.2">
      <c r="A320" s="10">
        <v>3</v>
      </c>
      <c r="B320" s="11" t="s">
        <v>27</v>
      </c>
      <c r="C320" s="12" t="s">
        <v>418</v>
      </c>
      <c r="D320" s="11" t="s">
        <v>409</v>
      </c>
      <c r="E320" s="13">
        <v>34.5</v>
      </c>
      <c r="F320" s="14">
        <v>411700</v>
      </c>
      <c r="G320" s="14">
        <v>12214452.284399999</v>
      </c>
      <c r="H320" s="15">
        <v>414519</v>
      </c>
      <c r="I320" s="14">
        <v>12298087.312308</v>
      </c>
      <c r="J320" s="16">
        <v>1</v>
      </c>
      <c r="K320" s="14">
        <v>414519</v>
      </c>
      <c r="L320" s="14">
        <v>12298087.312308</v>
      </c>
      <c r="M320" s="14"/>
      <c r="N320" s="14">
        <v>0</v>
      </c>
      <c r="O320" s="14">
        <v>415000</v>
      </c>
      <c r="P320" s="14">
        <v>12298087.312308</v>
      </c>
      <c r="Q320" s="14">
        <f t="shared" si="15"/>
        <v>14317500</v>
      </c>
      <c r="R320" s="14">
        <v>0</v>
      </c>
    </row>
    <row r="321" spans="1:23" ht="16.5" customHeight="1" x14ac:dyDescent="0.2">
      <c r="A321" s="10">
        <v>12</v>
      </c>
      <c r="B321" s="11" t="s">
        <v>455</v>
      </c>
      <c r="C321" s="12" t="s">
        <v>421</v>
      </c>
      <c r="D321" s="11" t="s">
        <v>409</v>
      </c>
      <c r="E321" s="13">
        <v>7.5</v>
      </c>
      <c r="F321" s="14">
        <v>1368647</v>
      </c>
      <c r="G321" s="14">
        <v>10208204.200670002</v>
      </c>
      <c r="H321" s="15">
        <v>1133339</v>
      </c>
      <c r="I321" s="14">
        <v>8453133.5987900011</v>
      </c>
      <c r="J321" s="16">
        <v>1</v>
      </c>
      <c r="K321" s="14">
        <v>1133339</v>
      </c>
      <c r="L321" s="14">
        <v>8453133.5987900011</v>
      </c>
      <c r="M321" s="14"/>
      <c r="N321" s="14">
        <v>0</v>
      </c>
      <c r="O321" s="14">
        <v>1140000</v>
      </c>
      <c r="P321" s="14">
        <v>8453133.5987900011</v>
      </c>
      <c r="Q321" s="14">
        <f t="shared" si="15"/>
        <v>8550000</v>
      </c>
      <c r="R321" s="14">
        <v>112.63999999999942</v>
      </c>
    </row>
    <row r="322" spans="1:23" ht="16.5" customHeight="1" x14ac:dyDescent="0.2">
      <c r="A322" s="10">
        <v>21</v>
      </c>
      <c r="B322" s="11" t="s">
        <v>419</v>
      </c>
      <c r="C322" s="12" t="s">
        <v>424</v>
      </c>
      <c r="D322" s="11" t="s">
        <v>409</v>
      </c>
      <c r="E322" s="13">
        <v>4.5</v>
      </c>
      <c r="F322" s="14">
        <v>826454</v>
      </c>
      <c r="G322" s="14">
        <v>2216697.5632659998</v>
      </c>
      <c r="H322" s="15">
        <v>829215</v>
      </c>
      <c r="I322" s="14">
        <v>2224103.0594849996</v>
      </c>
      <c r="J322" s="16">
        <v>1</v>
      </c>
      <c r="K322" s="14">
        <v>829215</v>
      </c>
      <c r="L322" s="14">
        <v>2224103.0594849996</v>
      </c>
      <c r="M322" s="14"/>
      <c r="N322" s="14">
        <v>0</v>
      </c>
      <c r="O322" s="14">
        <v>830000</v>
      </c>
      <c r="P322" s="14">
        <v>2224103.0594849996</v>
      </c>
      <c r="Q322" s="14">
        <f t="shared" si="15"/>
        <v>3735000</v>
      </c>
      <c r="R322" s="14">
        <v>445.52380000000267</v>
      </c>
    </row>
    <row r="323" spans="1:23" ht="16.5" customHeight="1" x14ac:dyDescent="0.2">
      <c r="A323" s="10">
        <v>25</v>
      </c>
      <c r="B323" s="11" t="s">
        <v>422</v>
      </c>
      <c r="C323" s="12" t="s">
        <v>426</v>
      </c>
      <c r="D323" s="11" t="s">
        <v>409</v>
      </c>
      <c r="E323" s="13">
        <v>4</v>
      </c>
      <c r="F323" s="14">
        <v>1727890</v>
      </c>
      <c r="G323" s="14">
        <v>6289263.8722799998</v>
      </c>
      <c r="H323" s="15">
        <v>1452243</v>
      </c>
      <c r="I323" s="14">
        <v>5285949.5880359998</v>
      </c>
      <c r="J323" s="16">
        <v>1</v>
      </c>
      <c r="K323" s="14">
        <v>1452243</v>
      </c>
      <c r="L323" s="14">
        <v>5285949.5880359998</v>
      </c>
      <c r="M323" s="14"/>
      <c r="N323" s="14">
        <v>0</v>
      </c>
      <c r="O323" s="14">
        <v>1450000</v>
      </c>
      <c r="P323" s="14">
        <v>5285949.5880359998</v>
      </c>
      <c r="Q323" s="14">
        <f t="shared" si="15"/>
        <v>5800000</v>
      </c>
      <c r="R323" s="14">
        <v>767.30910999997286</v>
      </c>
    </row>
    <row r="324" spans="1:23" ht="16.5" customHeight="1" x14ac:dyDescent="0.2">
      <c r="A324" s="10">
        <v>27</v>
      </c>
      <c r="B324" s="11" t="s">
        <v>423</v>
      </c>
      <c r="C324" s="12" t="s">
        <v>456</v>
      </c>
      <c r="D324" s="11" t="s">
        <v>409</v>
      </c>
      <c r="E324" s="13">
        <v>4.5</v>
      </c>
      <c r="F324" s="14">
        <v>2040201</v>
      </c>
      <c r="G324" s="14">
        <v>2246965.1703449995</v>
      </c>
      <c r="H324" s="15">
        <v>1730939</v>
      </c>
      <c r="I324" s="14">
        <v>1906361.0129549997</v>
      </c>
      <c r="J324" s="16">
        <v>1</v>
      </c>
      <c r="K324" s="14">
        <v>1730939</v>
      </c>
      <c r="L324" s="14">
        <v>1906361.0129549997</v>
      </c>
      <c r="M324" s="14"/>
      <c r="N324" s="14">
        <v>0</v>
      </c>
      <c r="O324" s="14">
        <v>1730000</v>
      </c>
      <c r="P324" s="14">
        <v>1906361.0129549997</v>
      </c>
      <c r="Q324" s="14">
        <f t="shared" si="15"/>
        <v>7785000</v>
      </c>
      <c r="R324" s="14">
        <v>22.952193000000079</v>
      </c>
    </row>
    <row r="325" spans="1:23" ht="28.5" customHeight="1" x14ac:dyDescent="0.2">
      <c r="A325" s="10">
        <v>28</v>
      </c>
      <c r="B325" s="11" t="s">
        <v>425</v>
      </c>
      <c r="C325" s="12" t="s">
        <v>427</v>
      </c>
      <c r="D325" s="11" t="s">
        <v>409</v>
      </c>
      <c r="E325" s="13">
        <v>2.5</v>
      </c>
      <c r="F325" s="14">
        <v>1213076</v>
      </c>
      <c r="G325" s="14">
        <v>2758243.6857600003</v>
      </c>
      <c r="H325" s="15">
        <v>1044999</v>
      </c>
      <c r="I325" s="14">
        <v>2376076.9262400004</v>
      </c>
      <c r="J325" s="16">
        <v>1</v>
      </c>
      <c r="K325" s="14">
        <v>1044999</v>
      </c>
      <c r="L325" s="14">
        <v>2376076.9262400004</v>
      </c>
      <c r="M325" s="14"/>
      <c r="N325" s="14">
        <v>0</v>
      </c>
      <c r="O325" s="14">
        <v>1045000</v>
      </c>
      <c r="P325" s="14">
        <v>2376076.9262400004</v>
      </c>
      <c r="Q325" s="14">
        <f t="shared" si="15"/>
        <v>2612500</v>
      </c>
      <c r="R325" s="14">
        <v>-1121545.42368</v>
      </c>
    </row>
    <row r="326" spans="1:23" ht="16.5" customHeight="1" x14ac:dyDescent="0.2">
      <c r="A326" s="17"/>
      <c r="B326" s="18"/>
      <c r="C326" s="19" t="s">
        <v>17</v>
      </c>
      <c r="D326" s="18"/>
      <c r="E326" s="20"/>
      <c r="F326" s="21"/>
      <c r="G326" s="21">
        <v>191171390.77679059</v>
      </c>
      <c r="H326" s="22"/>
      <c r="I326" s="21">
        <v>174589865.194527</v>
      </c>
      <c r="J326" s="23"/>
      <c r="K326" s="21"/>
      <c r="L326" s="21">
        <v>174589865.194527</v>
      </c>
      <c r="M326" s="21"/>
      <c r="N326" s="21">
        <v>0</v>
      </c>
      <c r="O326" s="21"/>
      <c r="P326" s="21">
        <v>175053774.69132558</v>
      </c>
      <c r="Q326" s="21">
        <f>SUM(Q315:Q325)</f>
        <v>109454013</v>
      </c>
      <c r="R326" s="21">
        <v>-16117616.08546499</v>
      </c>
      <c r="V326" s="47">
        <f>Q326+Q313+Q296</f>
        <v>4777992906.6620617</v>
      </c>
      <c r="W326" s="1">
        <f>V326/THKP!H55</f>
        <v>0.90258647326420238</v>
      </c>
    </row>
    <row r="330" spans="1:23" x14ac:dyDescent="0.2">
      <c r="V330" s="47">
        <f>V326-THKP!H55</f>
        <v>-515674845.0631094</v>
      </c>
    </row>
  </sheetData>
  <autoFilter ref="A4:T4" xr:uid="{00000000-0009-0000-0000-000007000000}"/>
  <sortState xmlns:xlrd2="http://schemas.microsoft.com/office/spreadsheetml/2017/richdata2" ref="C317:Q377">
    <sortCondition ref="C317"/>
  </sortState>
  <mergeCells count="12">
    <mergeCell ref="V55:V58"/>
    <mergeCell ref="V219:V220"/>
    <mergeCell ref="A1:R1"/>
    <mergeCell ref="A2:R2"/>
    <mergeCell ref="A3:R3"/>
    <mergeCell ref="U6:U148"/>
    <mergeCell ref="U151:U159"/>
    <mergeCell ref="V292:V293"/>
    <mergeCell ref="W139:W144"/>
    <mergeCell ref="V278:V279"/>
    <mergeCell ref="V280:V281"/>
    <mergeCell ref="U263:U264"/>
  </mergeCells>
  <conditionalFormatting sqref="C81">
    <cfRule type="duplicateValues" dxfId="5" priority="5"/>
  </conditionalFormatting>
  <conditionalFormatting sqref="C183">
    <cfRule type="duplicateValues" dxfId="4" priority="4"/>
  </conditionalFormatting>
  <conditionalFormatting sqref="C300:C307">
    <cfRule type="duplicateValues" dxfId="3" priority="3"/>
  </conditionalFormatting>
  <conditionalFormatting sqref="C320:C325">
    <cfRule type="duplicateValues" dxfId="2" priority="93"/>
  </conditionalFormatting>
  <conditionalFormatting sqref="C326:C1048576 C308:C319 C1:C80 C82:C182 C184:C299">
    <cfRule type="duplicateValues" dxfId="1" priority="7"/>
  </conditionalFormatting>
  <conditionalFormatting sqref="X292:X29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/>
  <dimension ref="A1:M58"/>
  <sheetViews>
    <sheetView topLeftCell="A26" workbookViewId="0">
      <selection activeCell="J61" sqref="J61"/>
    </sheetView>
  </sheetViews>
  <sheetFormatPr baseColWidth="10" defaultColWidth="8.5" defaultRowHeight="11" x14ac:dyDescent="0.2"/>
  <cols>
    <col min="1" max="1" width="5.6640625" style="1" customWidth="1"/>
    <col min="2" max="2" width="61.5" style="1" customWidth="1"/>
    <col min="3" max="3" width="11.5" style="1" customWidth="1"/>
    <col min="4" max="4" width="31.5" style="1" customWidth="1"/>
    <col min="5" max="7" width="8.5" style="1" hidden="1" customWidth="1"/>
    <col min="8" max="8" width="21.5" style="1" customWidth="1"/>
    <col min="9" max="9" width="16.33203125" style="1" customWidth="1"/>
    <col min="10" max="10" width="11.6640625" style="1" customWidth="1"/>
    <col min="11" max="256" width="8.5" style="1"/>
    <col min="257" max="257" width="5.6640625" style="1" customWidth="1"/>
    <col min="258" max="258" width="61.5" style="1" customWidth="1"/>
    <col min="259" max="259" width="11.5" style="1" customWidth="1"/>
    <col min="260" max="260" width="31.5" style="1" customWidth="1"/>
    <col min="261" max="263" width="0" style="1" hidden="1" customWidth="1"/>
    <col min="264" max="264" width="21.5" style="1" customWidth="1"/>
    <col min="265" max="512" width="8.5" style="1"/>
    <col min="513" max="513" width="5.6640625" style="1" customWidth="1"/>
    <col min="514" max="514" width="61.5" style="1" customWidth="1"/>
    <col min="515" max="515" width="11.5" style="1" customWidth="1"/>
    <col min="516" max="516" width="31.5" style="1" customWidth="1"/>
    <col min="517" max="519" width="0" style="1" hidden="1" customWidth="1"/>
    <col min="520" max="520" width="21.5" style="1" customWidth="1"/>
    <col min="521" max="768" width="8.5" style="1"/>
    <col min="769" max="769" width="5.6640625" style="1" customWidth="1"/>
    <col min="770" max="770" width="61.5" style="1" customWidth="1"/>
    <col min="771" max="771" width="11.5" style="1" customWidth="1"/>
    <col min="772" max="772" width="31.5" style="1" customWidth="1"/>
    <col min="773" max="775" width="0" style="1" hidden="1" customWidth="1"/>
    <col min="776" max="776" width="21.5" style="1" customWidth="1"/>
    <col min="777" max="1024" width="8.5" style="1"/>
    <col min="1025" max="1025" width="5.6640625" style="1" customWidth="1"/>
    <col min="1026" max="1026" width="61.5" style="1" customWidth="1"/>
    <col min="1027" max="1027" width="11.5" style="1" customWidth="1"/>
    <col min="1028" max="1028" width="31.5" style="1" customWidth="1"/>
    <col min="1029" max="1031" width="0" style="1" hidden="1" customWidth="1"/>
    <col min="1032" max="1032" width="21.5" style="1" customWidth="1"/>
    <col min="1033" max="1280" width="8.5" style="1"/>
    <col min="1281" max="1281" width="5.6640625" style="1" customWidth="1"/>
    <col min="1282" max="1282" width="61.5" style="1" customWidth="1"/>
    <col min="1283" max="1283" width="11.5" style="1" customWidth="1"/>
    <col min="1284" max="1284" width="31.5" style="1" customWidth="1"/>
    <col min="1285" max="1287" width="0" style="1" hidden="1" customWidth="1"/>
    <col min="1288" max="1288" width="21.5" style="1" customWidth="1"/>
    <col min="1289" max="1536" width="8.5" style="1"/>
    <col min="1537" max="1537" width="5.6640625" style="1" customWidth="1"/>
    <col min="1538" max="1538" width="61.5" style="1" customWidth="1"/>
    <col min="1539" max="1539" width="11.5" style="1" customWidth="1"/>
    <col min="1540" max="1540" width="31.5" style="1" customWidth="1"/>
    <col min="1541" max="1543" width="0" style="1" hidden="1" customWidth="1"/>
    <col min="1544" max="1544" width="21.5" style="1" customWidth="1"/>
    <col min="1545" max="1792" width="8.5" style="1"/>
    <col min="1793" max="1793" width="5.6640625" style="1" customWidth="1"/>
    <col min="1794" max="1794" width="61.5" style="1" customWidth="1"/>
    <col min="1795" max="1795" width="11.5" style="1" customWidth="1"/>
    <col min="1796" max="1796" width="31.5" style="1" customWidth="1"/>
    <col min="1797" max="1799" width="0" style="1" hidden="1" customWidth="1"/>
    <col min="1800" max="1800" width="21.5" style="1" customWidth="1"/>
    <col min="1801" max="2048" width="8.5" style="1"/>
    <col min="2049" max="2049" width="5.6640625" style="1" customWidth="1"/>
    <col min="2050" max="2050" width="61.5" style="1" customWidth="1"/>
    <col min="2051" max="2051" width="11.5" style="1" customWidth="1"/>
    <col min="2052" max="2052" width="31.5" style="1" customWidth="1"/>
    <col min="2053" max="2055" width="0" style="1" hidden="1" customWidth="1"/>
    <col min="2056" max="2056" width="21.5" style="1" customWidth="1"/>
    <col min="2057" max="2304" width="8.5" style="1"/>
    <col min="2305" max="2305" width="5.6640625" style="1" customWidth="1"/>
    <col min="2306" max="2306" width="61.5" style="1" customWidth="1"/>
    <col min="2307" max="2307" width="11.5" style="1" customWidth="1"/>
    <col min="2308" max="2308" width="31.5" style="1" customWidth="1"/>
    <col min="2309" max="2311" width="0" style="1" hidden="1" customWidth="1"/>
    <col min="2312" max="2312" width="21.5" style="1" customWidth="1"/>
    <col min="2313" max="2560" width="8.5" style="1"/>
    <col min="2561" max="2561" width="5.6640625" style="1" customWidth="1"/>
    <col min="2562" max="2562" width="61.5" style="1" customWidth="1"/>
    <col min="2563" max="2563" width="11.5" style="1" customWidth="1"/>
    <col min="2564" max="2564" width="31.5" style="1" customWidth="1"/>
    <col min="2565" max="2567" width="0" style="1" hidden="1" customWidth="1"/>
    <col min="2568" max="2568" width="21.5" style="1" customWidth="1"/>
    <col min="2569" max="2816" width="8.5" style="1"/>
    <col min="2817" max="2817" width="5.6640625" style="1" customWidth="1"/>
    <col min="2818" max="2818" width="61.5" style="1" customWidth="1"/>
    <col min="2819" max="2819" width="11.5" style="1" customWidth="1"/>
    <col min="2820" max="2820" width="31.5" style="1" customWidth="1"/>
    <col min="2821" max="2823" width="0" style="1" hidden="1" customWidth="1"/>
    <col min="2824" max="2824" width="21.5" style="1" customWidth="1"/>
    <col min="2825" max="3072" width="8.5" style="1"/>
    <col min="3073" max="3073" width="5.6640625" style="1" customWidth="1"/>
    <col min="3074" max="3074" width="61.5" style="1" customWidth="1"/>
    <col min="3075" max="3075" width="11.5" style="1" customWidth="1"/>
    <col min="3076" max="3076" width="31.5" style="1" customWidth="1"/>
    <col min="3077" max="3079" width="0" style="1" hidden="1" customWidth="1"/>
    <col min="3080" max="3080" width="21.5" style="1" customWidth="1"/>
    <col min="3081" max="3328" width="8.5" style="1"/>
    <col min="3329" max="3329" width="5.6640625" style="1" customWidth="1"/>
    <col min="3330" max="3330" width="61.5" style="1" customWidth="1"/>
    <col min="3331" max="3331" width="11.5" style="1" customWidth="1"/>
    <col min="3332" max="3332" width="31.5" style="1" customWidth="1"/>
    <col min="3333" max="3335" width="0" style="1" hidden="1" customWidth="1"/>
    <col min="3336" max="3336" width="21.5" style="1" customWidth="1"/>
    <col min="3337" max="3584" width="8.5" style="1"/>
    <col min="3585" max="3585" width="5.6640625" style="1" customWidth="1"/>
    <col min="3586" max="3586" width="61.5" style="1" customWidth="1"/>
    <col min="3587" max="3587" width="11.5" style="1" customWidth="1"/>
    <col min="3588" max="3588" width="31.5" style="1" customWidth="1"/>
    <col min="3589" max="3591" width="0" style="1" hidden="1" customWidth="1"/>
    <col min="3592" max="3592" width="21.5" style="1" customWidth="1"/>
    <col min="3593" max="3840" width="8.5" style="1"/>
    <col min="3841" max="3841" width="5.6640625" style="1" customWidth="1"/>
    <col min="3842" max="3842" width="61.5" style="1" customWidth="1"/>
    <col min="3843" max="3843" width="11.5" style="1" customWidth="1"/>
    <col min="3844" max="3844" width="31.5" style="1" customWidth="1"/>
    <col min="3845" max="3847" width="0" style="1" hidden="1" customWidth="1"/>
    <col min="3848" max="3848" width="21.5" style="1" customWidth="1"/>
    <col min="3849" max="4096" width="8.5" style="1"/>
    <col min="4097" max="4097" width="5.6640625" style="1" customWidth="1"/>
    <col min="4098" max="4098" width="61.5" style="1" customWidth="1"/>
    <col min="4099" max="4099" width="11.5" style="1" customWidth="1"/>
    <col min="4100" max="4100" width="31.5" style="1" customWidth="1"/>
    <col min="4101" max="4103" width="0" style="1" hidden="1" customWidth="1"/>
    <col min="4104" max="4104" width="21.5" style="1" customWidth="1"/>
    <col min="4105" max="4352" width="8.5" style="1"/>
    <col min="4353" max="4353" width="5.6640625" style="1" customWidth="1"/>
    <col min="4354" max="4354" width="61.5" style="1" customWidth="1"/>
    <col min="4355" max="4355" width="11.5" style="1" customWidth="1"/>
    <col min="4356" max="4356" width="31.5" style="1" customWidth="1"/>
    <col min="4357" max="4359" width="0" style="1" hidden="1" customWidth="1"/>
    <col min="4360" max="4360" width="21.5" style="1" customWidth="1"/>
    <col min="4361" max="4608" width="8.5" style="1"/>
    <col min="4609" max="4609" width="5.6640625" style="1" customWidth="1"/>
    <col min="4610" max="4610" width="61.5" style="1" customWidth="1"/>
    <col min="4611" max="4611" width="11.5" style="1" customWidth="1"/>
    <col min="4612" max="4612" width="31.5" style="1" customWidth="1"/>
    <col min="4613" max="4615" width="0" style="1" hidden="1" customWidth="1"/>
    <col min="4616" max="4616" width="21.5" style="1" customWidth="1"/>
    <col min="4617" max="4864" width="8.5" style="1"/>
    <col min="4865" max="4865" width="5.6640625" style="1" customWidth="1"/>
    <col min="4866" max="4866" width="61.5" style="1" customWidth="1"/>
    <col min="4867" max="4867" width="11.5" style="1" customWidth="1"/>
    <col min="4868" max="4868" width="31.5" style="1" customWidth="1"/>
    <col min="4869" max="4871" width="0" style="1" hidden="1" customWidth="1"/>
    <col min="4872" max="4872" width="21.5" style="1" customWidth="1"/>
    <col min="4873" max="5120" width="8.5" style="1"/>
    <col min="5121" max="5121" width="5.6640625" style="1" customWidth="1"/>
    <col min="5122" max="5122" width="61.5" style="1" customWidth="1"/>
    <col min="5123" max="5123" width="11.5" style="1" customWidth="1"/>
    <col min="5124" max="5124" width="31.5" style="1" customWidth="1"/>
    <col min="5125" max="5127" width="0" style="1" hidden="1" customWidth="1"/>
    <col min="5128" max="5128" width="21.5" style="1" customWidth="1"/>
    <col min="5129" max="5376" width="8.5" style="1"/>
    <col min="5377" max="5377" width="5.6640625" style="1" customWidth="1"/>
    <col min="5378" max="5378" width="61.5" style="1" customWidth="1"/>
    <col min="5379" max="5379" width="11.5" style="1" customWidth="1"/>
    <col min="5380" max="5380" width="31.5" style="1" customWidth="1"/>
    <col min="5381" max="5383" width="0" style="1" hidden="1" customWidth="1"/>
    <col min="5384" max="5384" width="21.5" style="1" customWidth="1"/>
    <col min="5385" max="5632" width="8.5" style="1"/>
    <col min="5633" max="5633" width="5.6640625" style="1" customWidth="1"/>
    <col min="5634" max="5634" width="61.5" style="1" customWidth="1"/>
    <col min="5635" max="5635" width="11.5" style="1" customWidth="1"/>
    <col min="5636" max="5636" width="31.5" style="1" customWidth="1"/>
    <col min="5637" max="5639" width="0" style="1" hidden="1" customWidth="1"/>
    <col min="5640" max="5640" width="21.5" style="1" customWidth="1"/>
    <col min="5641" max="5888" width="8.5" style="1"/>
    <col min="5889" max="5889" width="5.6640625" style="1" customWidth="1"/>
    <col min="5890" max="5890" width="61.5" style="1" customWidth="1"/>
    <col min="5891" max="5891" width="11.5" style="1" customWidth="1"/>
    <col min="5892" max="5892" width="31.5" style="1" customWidth="1"/>
    <col min="5893" max="5895" width="0" style="1" hidden="1" customWidth="1"/>
    <col min="5896" max="5896" width="21.5" style="1" customWidth="1"/>
    <col min="5897" max="6144" width="8.5" style="1"/>
    <col min="6145" max="6145" width="5.6640625" style="1" customWidth="1"/>
    <col min="6146" max="6146" width="61.5" style="1" customWidth="1"/>
    <col min="6147" max="6147" width="11.5" style="1" customWidth="1"/>
    <col min="6148" max="6148" width="31.5" style="1" customWidth="1"/>
    <col min="6149" max="6151" width="0" style="1" hidden="1" customWidth="1"/>
    <col min="6152" max="6152" width="21.5" style="1" customWidth="1"/>
    <col min="6153" max="6400" width="8.5" style="1"/>
    <col min="6401" max="6401" width="5.6640625" style="1" customWidth="1"/>
    <col min="6402" max="6402" width="61.5" style="1" customWidth="1"/>
    <col min="6403" max="6403" width="11.5" style="1" customWidth="1"/>
    <col min="6404" max="6404" width="31.5" style="1" customWidth="1"/>
    <col min="6405" max="6407" width="0" style="1" hidden="1" customWidth="1"/>
    <col min="6408" max="6408" width="21.5" style="1" customWidth="1"/>
    <col min="6409" max="6656" width="8.5" style="1"/>
    <col min="6657" max="6657" width="5.6640625" style="1" customWidth="1"/>
    <col min="6658" max="6658" width="61.5" style="1" customWidth="1"/>
    <col min="6659" max="6659" width="11.5" style="1" customWidth="1"/>
    <col min="6660" max="6660" width="31.5" style="1" customWidth="1"/>
    <col min="6661" max="6663" width="0" style="1" hidden="1" customWidth="1"/>
    <col min="6664" max="6664" width="21.5" style="1" customWidth="1"/>
    <col min="6665" max="6912" width="8.5" style="1"/>
    <col min="6913" max="6913" width="5.6640625" style="1" customWidth="1"/>
    <col min="6914" max="6914" width="61.5" style="1" customWidth="1"/>
    <col min="6915" max="6915" width="11.5" style="1" customWidth="1"/>
    <col min="6916" max="6916" width="31.5" style="1" customWidth="1"/>
    <col min="6917" max="6919" width="0" style="1" hidden="1" customWidth="1"/>
    <col min="6920" max="6920" width="21.5" style="1" customWidth="1"/>
    <col min="6921" max="7168" width="8.5" style="1"/>
    <col min="7169" max="7169" width="5.6640625" style="1" customWidth="1"/>
    <col min="7170" max="7170" width="61.5" style="1" customWidth="1"/>
    <col min="7171" max="7171" width="11.5" style="1" customWidth="1"/>
    <col min="7172" max="7172" width="31.5" style="1" customWidth="1"/>
    <col min="7173" max="7175" width="0" style="1" hidden="1" customWidth="1"/>
    <col min="7176" max="7176" width="21.5" style="1" customWidth="1"/>
    <col min="7177" max="7424" width="8.5" style="1"/>
    <col min="7425" max="7425" width="5.6640625" style="1" customWidth="1"/>
    <col min="7426" max="7426" width="61.5" style="1" customWidth="1"/>
    <col min="7427" max="7427" width="11.5" style="1" customWidth="1"/>
    <col min="7428" max="7428" width="31.5" style="1" customWidth="1"/>
    <col min="7429" max="7431" width="0" style="1" hidden="1" customWidth="1"/>
    <col min="7432" max="7432" width="21.5" style="1" customWidth="1"/>
    <col min="7433" max="7680" width="8.5" style="1"/>
    <col min="7681" max="7681" width="5.6640625" style="1" customWidth="1"/>
    <col min="7682" max="7682" width="61.5" style="1" customWidth="1"/>
    <col min="7683" max="7683" width="11.5" style="1" customWidth="1"/>
    <col min="7684" max="7684" width="31.5" style="1" customWidth="1"/>
    <col min="7685" max="7687" width="0" style="1" hidden="1" customWidth="1"/>
    <col min="7688" max="7688" width="21.5" style="1" customWidth="1"/>
    <col min="7689" max="7936" width="8.5" style="1"/>
    <col min="7937" max="7937" width="5.6640625" style="1" customWidth="1"/>
    <col min="7938" max="7938" width="61.5" style="1" customWidth="1"/>
    <col min="7939" max="7939" width="11.5" style="1" customWidth="1"/>
    <col min="7940" max="7940" width="31.5" style="1" customWidth="1"/>
    <col min="7941" max="7943" width="0" style="1" hidden="1" customWidth="1"/>
    <col min="7944" max="7944" width="21.5" style="1" customWidth="1"/>
    <col min="7945" max="8192" width="8.5" style="1"/>
    <col min="8193" max="8193" width="5.6640625" style="1" customWidth="1"/>
    <col min="8194" max="8194" width="61.5" style="1" customWidth="1"/>
    <col min="8195" max="8195" width="11.5" style="1" customWidth="1"/>
    <col min="8196" max="8196" width="31.5" style="1" customWidth="1"/>
    <col min="8197" max="8199" width="0" style="1" hidden="1" customWidth="1"/>
    <col min="8200" max="8200" width="21.5" style="1" customWidth="1"/>
    <col min="8201" max="8448" width="8.5" style="1"/>
    <col min="8449" max="8449" width="5.6640625" style="1" customWidth="1"/>
    <col min="8450" max="8450" width="61.5" style="1" customWidth="1"/>
    <col min="8451" max="8451" width="11.5" style="1" customWidth="1"/>
    <col min="8452" max="8452" width="31.5" style="1" customWidth="1"/>
    <col min="8453" max="8455" width="0" style="1" hidden="1" customWidth="1"/>
    <col min="8456" max="8456" width="21.5" style="1" customWidth="1"/>
    <col min="8457" max="8704" width="8.5" style="1"/>
    <col min="8705" max="8705" width="5.6640625" style="1" customWidth="1"/>
    <col min="8706" max="8706" width="61.5" style="1" customWidth="1"/>
    <col min="8707" max="8707" width="11.5" style="1" customWidth="1"/>
    <col min="8708" max="8708" width="31.5" style="1" customWidth="1"/>
    <col min="8709" max="8711" width="0" style="1" hidden="1" customWidth="1"/>
    <col min="8712" max="8712" width="21.5" style="1" customWidth="1"/>
    <col min="8713" max="8960" width="8.5" style="1"/>
    <col min="8961" max="8961" width="5.6640625" style="1" customWidth="1"/>
    <col min="8962" max="8962" width="61.5" style="1" customWidth="1"/>
    <col min="8963" max="8963" width="11.5" style="1" customWidth="1"/>
    <col min="8964" max="8964" width="31.5" style="1" customWidth="1"/>
    <col min="8965" max="8967" width="0" style="1" hidden="1" customWidth="1"/>
    <col min="8968" max="8968" width="21.5" style="1" customWidth="1"/>
    <col min="8969" max="9216" width="8.5" style="1"/>
    <col min="9217" max="9217" width="5.6640625" style="1" customWidth="1"/>
    <col min="9218" max="9218" width="61.5" style="1" customWidth="1"/>
    <col min="9219" max="9219" width="11.5" style="1" customWidth="1"/>
    <col min="9220" max="9220" width="31.5" style="1" customWidth="1"/>
    <col min="9221" max="9223" width="0" style="1" hidden="1" customWidth="1"/>
    <col min="9224" max="9224" width="21.5" style="1" customWidth="1"/>
    <col min="9225" max="9472" width="8.5" style="1"/>
    <col min="9473" max="9473" width="5.6640625" style="1" customWidth="1"/>
    <col min="9474" max="9474" width="61.5" style="1" customWidth="1"/>
    <col min="9475" max="9475" width="11.5" style="1" customWidth="1"/>
    <col min="9476" max="9476" width="31.5" style="1" customWidth="1"/>
    <col min="9477" max="9479" width="0" style="1" hidden="1" customWidth="1"/>
    <col min="9480" max="9480" width="21.5" style="1" customWidth="1"/>
    <col min="9481" max="9728" width="8.5" style="1"/>
    <col min="9729" max="9729" width="5.6640625" style="1" customWidth="1"/>
    <col min="9730" max="9730" width="61.5" style="1" customWidth="1"/>
    <col min="9731" max="9731" width="11.5" style="1" customWidth="1"/>
    <col min="9732" max="9732" width="31.5" style="1" customWidth="1"/>
    <col min="9733" max="9735" width="0" style="1" hidden="1" customWidth="1"/>
    <col min="9736" max="9736" width="21.5" style="1" customWidth="1"/>
    <col min="9737" max="9984" width="8.5" style="1"/>
    <col min="9985" max="9985" width="5.6640625" style="1" customWidth="1"/>
    <col min="9986" max="9986" width="61.5" style="1" customWidth="1"/>
    <col min="9987" max="9987" width="11.5" style="1" customWidth="1"/>
    <col min="9988" max="9988" width="31.5" style="1" customWidth="1"/>
    <col min="9989" max="9991" width="0" style="1" hidden="1" customWidth="1"/>
    <col min="9992" max="9992" width="21.5" style="1" customWidth="1"/>
    <col min="9993" max="10240" width="8.5" style="1"/>
    <col min="10241" max="10241" width="5.6640625" style="1" customWidth="1"/>
    <col min="10242" max="10242" width="61.5" style="1" customWidth="1"/>
    <col min="10243" max="10243" width="11.5" style="1" customWidth="1"/>
    <col min="10244" max="10244" width="31.5" style="1" customWidth="1"/>
    <col min="10245" max="10247" width="0" style="1" hidden="1" customWidth="1"/>
    <col min="10248" max="10248" width="21.5" style="1" customWidth="1"/>
    <col min="10249" max="10496" width="8.5" style="1"/>
    <col min="10497" max="10497" width="5.6640625" style="1" customWidth="1"/>
    <col min="10498" max="10498" width="61.5" style="1" customWidth="1"/>
    <col min="10499" max="10499" width="11.5" style="1" customWidth="1"/>
    <col min="10500" max="10500" width="31.5" style="1" customWidth="1"/>
    <col min="10501" max="10503" width="0" style="1" hidden="1" customWidth="1"/>
    <col min="10504" max="10504" width="21.5" style="1" customWidth="1"/>
    <col min="10505" max="10752" width="8.5" style="1"/>
    <col min="10753" max="10753" width="5.6640625" style="1" customWidth="1"/>
    <col min="10754" max="10754" width="61.5" style="1" customWidth="1"/>
    <col min="10755" max="10755" width="11.5" style="1" customWidth="1"/>
    <col min="10756" max="10756" width="31.5" style="1" customWidth="1"/>
    <col min="10757" max="10759" width="0" style="1" hidden="1" customWidth="1"/>
    <col min="10760" max="10760" width="21.5" style="1" customWidth="1"/>
    <col min="10761" max="11008" width="8.5" style="1"/>
    <col min="11009" max="11009" width="5.6640625" style="1" customWidth="1"/>
    <col min="11010" max="11010" width="61.5" style="1" customWidth="1"/>
    <col min="11011" max="11011" width="11.5" style="1" customWidth="1"/>
    <col min="11012" max="11012" width="31.5" style="1" customWidth="1"/>
    <col min="11013" max="11015" width="0" style="1" hidden="1" customWidth="1"/>
    <col min="11016" max="11016" width="21.5" style="1" customWidth="1"/>
    <col min="11017" max="11264" width="8.5" style="1"/>
    <col min="11265" max="11265" width="5.6640625" style="1" customWidth="1"/>
    <col min="11266" max="11266" width="61.5" style="1" customWidth="1"/>
    <col min="11267" max="11267" width="11.5" style="1" customWidth="1"/>
    <col min="11268" max="11268" width="31.5" style="1" customWidth="1"/>
    <col min="11269" max="11271" width="0" style="1" hidden="1" customWidth="1"/>
    <col min="11272" max="11272" width="21.5" style="1" customWidth="1"/>
    <col min="11273" max="11520" width="8.5" style="1"/>
    <col min="11521" max="11521" width="5.6640625" style="1" customWidth="1"/>
    <col min="11522" max="11522" width="61.5" style="1" customWidth="1"/>
    <col min="11523" max="11523" width="11.5" style="1" customWidth="1"/>
    <col min="11524" max="11524" width="31.5" style="1" customWidth="1"/>
    <col min="11525" max="11527" width="0" style="1" hidden="1" customWidth="1"/>
    <col min="11528" max="11528" width="21.5" style="1" customWidth="1"/>
    <col min="11529" max="11776" width="8.5" style="1"/>
    <col min="11777" max="11777" width="5.6640625" style="1" customWidth="1"/>
    <col min="11778" max="11778" width="61.5" style="1" customWidth="1"/>
    <col min="11779" max="11779" width="11.5" style="1" customWidth="1"/>
    <col min="11780" max="11780" width="31.5" style="1" customWidth="1"/>
    <col min="11781" max="11783" width="0" style="1" hidden="1" customWidth="1"/>
    <col min="11784" max="11784" width="21.5" style="1" customWidth="1"/>
    <col min="11785" max="12032" width="8.5" style="1"/>
    <col min="12033" max="12033" width="5.6640625" style="1" customWidth="1"/>
    <col min="12034" max="12034" width="61.5" style="1" customWidth="1"/>
    <col min="12035" max="12035" width="11.5" style="1" customWidth="1"/>
    <col min="12036" max="12036" width="31.5" style="1" customWidth="1"/>
    <col min="12037" max="12039" width="0" style="1" hidden="1" customWidth="1"/>
    <col min="12040" max="12040" width="21.5" style="1" customWidth="1"/>
    <col min="12041" max="12288" width="8.5" style="1"/>
    <col min="12289" max="12289" width="5.6640625" style="1" customWidth="1"/>
    <col min="12290" max="12290" width="61.5" style="1" customWidth="1"/>
    <col min="12291" max="12291" width="11.5" style="1" customWidth="1"/>
    <col min="12292" max="12292" width="31.5" style="1" customWidth="1"/>
    <col min="12293" max="12295" width="0" style="1" hidden="1" customWidth="1"/>
    <col min="12296" max="12296" width="21.5" style="1" customWidth="1"/>
    <col min="12297" max="12544" width="8.5" style="1"/>
    <col min="12545" max="12545" width="5.6640625" style="1" customWidth="1"/>
    <col min="12546" max="12546" width="61.5" style="1" customWidth="1"/>
    <col min="12547" max="12547" width="11.5" style="1" customWidth="1"/>
    <col min="12548" max="12548" width="31.5" style="1" customWidth="1"/>
    <col min="12549" max="12551" width="0" style="1" hidden="1" customWidth="1"/>
    <col min="12552" max="12552" width="21.5" style="1" customWidth="1"/>
    <col min="12553" max="12800" width="8.5" style="1"/>
    <col min="12801" max="12801" width="5.6640625" style="1" customWidth="1"/>
    <col min="12802" max="12802" width="61.5" style="1" customWidth="1"/>
    <col min="12803" max="12803" width="11.5" style="1" customWidth="1"/>
    <col min="12804" max="12804" width="31.5" style="1" customWidth="1"/>
    <col min="12805" max="12807" width="0" style="1" hidden="1" customWidth="1"/>
    <col min="12808" max="12808" width="21.5" style="1" customWidth="1"/>
    <col min="12809" max="13056" width="8.5" style="1"/>
    <col min="13057" max="13057" width="5.6640625" style="1" customWidth="1"/>
    <col min="13058" max="13058" width="61.5" style="1" customWidth="1"/>
    <col min="13059" max="13059" width="11.5" style="1" customWidth="1"/>
    <col min="13060" max="13060" width="31.5" style="1" customWidth="1"/>
    <col min="13061" max="13063" width="0" style="1" hidden="1" customWidth="1"/>
    <col min="13064" max="13064" width="21.5" style="1" customWidth="1"/>
    <col min="13065" max="13312" width="8.5" style="1"/>
    <col min="13313" max="13313" width="5.6640625" style="1" customWidth="1"/>
    <col min="13314" max="13314" width="61.5" style="1" customWidth="1"/>
    <col min="13315" max="13315" width="11.5" style="1" customWidth="1"/>
    <col min="13316" max="13316" width="31.5" style="1" customWidth="1"/>
    <col min="13317" max="13319" width="0" style="1" hidden="1" customWidth="1"/>
    <col min="13320" max="13320" width="21.5" style="1" customWidth="1"/>
    <col min="13321" max="13568" width="8.5" style="1"/>
    <col min="13569" max="13569" width="5.6640625" style="1" customWidth="1"/>
    <col min="13570" max="13570" width="61.5" style="1" customWidth="1"/>
    <col min="13571" max="13571" width="11.5" style="1" customWidth="1"/>
    <col min="13572" max="13572" width="31.5" style="1" customWidth="1"/>
    <col min="13573" max="13575" width="0" style="1" hidden="1" customWidth="1"/>
    <col min="13576" max="13576" width="21.5" style="1" customWidth="1"/>
    <col min="13577" max="13824" width="8.5" style="1"/>
    <col min="13825" max="13825" width="5.6640625" style="1" customWidth="1"/>
    <col min="13826" max="13826" width="61.5" style="1" customWidth="1"/>
    <col min="13827" max="13827" width="11.5" style="1" customWidth="1"/>
    <col min="13828" max="13828" width="31.5" style="1" customWidth="1"/>
    <col min="13829" max="13831" width="0" style="1" hidden="1" customWidth="1"/>
    <col min="13832" max="13832" width="21.5" style="1" customWidth="1"/>
    <col min="13833" max="14080" width="8.5" style="1"/>
    <col min="14081" max="14081" width="5.6640625" style="1" customWidth="1"/>
    <col min="14082" max="14082" width="61.5" style="1" customWidth="1"/>
    <col min="14083" max="14083" width="11.5" style="1" customWidth="1"/>
    <col min="14084" max="14084" width="31.5" style="1" customWidth="1"/>
    <col min="14085" max="14087" width="0" style="1" hidden="1" customWidth="1"/>
    <col min="14088" max="14088" width="21.5" style="1" customWidth="1"/>
    <col min="14089" max="14336" width="8.5" style="1"/>
    <col min="14337" max="14337" width="5.6640625" style="1" customWidth="1"/>
    <col min="14338" max="14338" width="61.5" style="1" customWidth="1"/>
    <col min="14339" max="14339" width="11.5" style="1" customWidth="1"/>
    <col min="14340" max="14340" width="31.5" style="1" customWidth="1"/>
    <col min="14341" max="14343" width="0" style="1" hidden="1" customWidth="1"/>
    <col min="14344" max="14344" width="21.5" style="1" customWidth="1"/>
    <col min="14345" max="14592" width="8.5" style="1"/>
    <col min="14593" max="14593" width="5.6640625" style="1" customWidth="1"/>
    <col min="14594" max="14594" width="61.5" style="1" customWidth="1"/>
    <col min="14595" max="14595" width="11.5" style="1" customWidth="1"/>
    <col min="14596" max="14596" width="31.5" style="1" customWidth="1"/>
    <col min="14597" max="14599" width="0" style="1" hidden="1" customWidth="1"/>
    <col min="14600" max="14600" width="21.5" style="1" customWidth="1"/>
    <col min="14601" max="14848" width="8.5" style="1"/>
    <col min="14849" max="14849" width="5.6640625" style="1" customWidth="1"/>
    <col min="14850" max="14850" width="61.5" style="1" customWidth="1"/>
    <col min="14851" max="14851" width="11.5" style="1" customWidth="1"/>
    <col min="14852" max="14852" width="31.5" style="1" customWidth="1"/>
    <col min="14853" max="14855" width="0" style="1" hidden="1" customWidth="1"/>
    <col min="14856" max="14856" width="21.5" style="1" customWidth="1"/>
    <col min="14857" max="15104" width="8.5" style="1"/>
    <col min="15105" max="15105" width="5.6640625" style="1" customWidth="1"/>
    <col min="15106" max="15106" width="61.5" style="1" customWidth="1"/>
    <col min="15107" max="15107" width="11.5" style="1" customWidth="1"/>
    <col min="15108" max="15108" width="31.5" style="1" customWidth="1"/>
    <col min="15109" max="15111" width="0" style="1" hidden="1" customWidth="1"/>
    <col min="15112" max="15112" width="21.5" style="1" customWidth="1"/>
    <col min="15113" max="15360" width="8.5" style="1"/>
    <col min="15361" max="15361" width="5.6640625" style="1" customWidth="1"/>
    <col min="15362" max="15362" width="61.5" style="1" customWidth="1"/>
    <col min="15363" max="15363" width="11.5" style="1" customWidth="1"/>
    <col min="15364" max="15364" width="31.5" style="1" customWidth="1"/>
    <col min="15365" max="15367" width="0" style="1" hidden="1" customWidth="1"/>
    <col min="15368" max="15368" width="21.5" style="1" customWidth="1"/>
    <col min="15369" max="15616" width="8.5" style="1"/>
    <col min="15617" max="15617" width="5.6640625" style="1" customWidth="1"/>
    <col min="15618" max="15618" width="61.5" style="1" customWidth="1"/>
    <col min="15619" max="15619" width="11.5" style="1" customWidth="1"/>
    <col min="15620" max="15620" width="31.5" style="1" customWidth="1"/>
    <col min="15621" max="15623" width="0" style="1" hidden="1" customWidth="1"/>
    <col min="15624" max="15624" width="21.5" style="1" customWidth="1"/>
    <col min="15625" max="15872" width="8.5" style="1"/>
    <col min="15873" max="15873" width="5.6640625" style="1" customWidth="1"/>
    <col min="15874" max="15874" width="61.5" style="1" customWidth="1"/>
    <col min="15875" max="15875" width="11.5" style="1" customWidth="1"/>
    <col min="15876" max="15876" width="31.5" style="1" customWidth="1"/>
    <col min="15877" max="15879" width="0" style="1" hidden="1" customWidth="1"/>
    <col min="15880" max="15880" width="21.5" style="1" customWidth="1"/>
    <col min="15881" max="16128" width="8.5" style="1"/>
    <col min="16129" max="16129" width="5.6640625" style="1" customWidth="1"/>
    <col min="16130" max="16130" width="61.5" style="1" customWidth="1"/>
    <col min="16131" max="16131" width="11.5" style="1" customWidth="1"/>
    <col min="16132" max="16132" width="31.5" style="1" customWidth="1"/>
    <col min="16133" max="16135" width="0" style="1" hidden="1" customWidth="1"/>
    <col min="16136" max="16136" width="21.5" style="1" customWidth="1"/>
    <col min="16137" max="16384" width="8.5" style="1"/>
  </cols>
  <sheetData>
    <row r="1" spans="1:13" ht="26.25" customHeight="1" x14ac:dyDescent="0.2">
      <c r="A1" s="107" t="s">
        <v>458</v>
      </c>
      <c r="B1" s="108"/>
      <c r="C1" s="108"/>
      <c r="D1" s="108"/>
      <c r="E1" s="108"/>
      <c r="F1" s="108"/>
      <c r="G1" s="108"/>
      <c r="H1" s="108"/>
      <c r="I1" s="119" t="s">
        <v>521</v>
      </c>
      <c r="J1" s="119"/>
      <c r="K1" s="119"/>
      <c r="L1" s="119"/>
      <c r="M1" s="49"/>
    </row>
    <row r="2" spans="1:13" ht="18.75" customHeight="1" x14ac:dyDescent="0.2">
      <c r="A2" s="113" t="s">
        <v>459</v>
      </c>
      <c r="B2" s="108"/>
      <c r="C2" s="108"/>
      <c r="D2" s="108"/>
      <c r="E2" s="108"/>
      <c r="F2" s="108"/>
      <c r="G2" s="108"/>
      <c r="H2" s="108"/>
      <c r="I2" s="49"/>
      <c r="J2" s="49"/>
      <c r="K2" s="49"/>
      <c r="L2" s="49"/>
      <c r="M2" s="49"/>
    </row>
    <row r="3" spans="1:13" ht="18.75" customHeight="1" x14ac:dyDescent="0.2">
      <c r="A3" s="113" t="s">
        <v>460</v>
      </c>
      <c r="B3" s="108"/>
      <c r="C3" s="108"/>
      <c r="D3" s="108"/>
      <c r="E3" s="108"/>
      <c r="F3" s="108"/>
      <c r="G3" s="108"/>
      <c r="H3" s="108"/>
      <c r="I3" s="119" t="s">
        <v>520</v>
      </c>
      <c r="J3" s="119"/>
      <c r="K3" s="119"/>
      <c r="L3" s="119"/>
      <c r="M3" s="119"/>
    </row>
    <row r="4" spans="1:13" ht="18.75" customHeight="1" x14ac:dyDescent="0.2">
      <c r="A4" s="113" t="s">
        <v>461</v>
      </c>
      <c r="B4" s="108"/>
      <c r="C4" s="108"/>
      <c r="D4" s="108"/>
      <c r="E4" s="108"/>
      <c r="F4" s="108"/>
      <c r="G4" s="108"/>
      <c r="H4" s="108"/>
    </row>
    <row r="5" spans="1:13" ht="18.75" customHeight="1" x14ac:dyDescent="0.2">
      <c r="A5" s="113" t="s">
        <v>462</v>
      </c>
      <c r="B5" s="108"/>
      <c r="C5" s="108"/>
      <c r="D5" s="108"/>
      <c r="E5" s="108"/>
      <c r="F5" s="108"/>
      <c r="G5" s="108"/>
      <c r="H5" s="108"/>
    </row>
    <row r="6" spans="1:13" ht="30" customHeight="1" x14ac:dyDescent="0.2">
      <c r="A6" s="2" t="s">
        <v>1</v>
      </c>
      <c r="B6" s="3" t="s">
        <v>463</v>
      </c>
      <c r="C6" s="3" t="s">
        <v>464</v>
      </c>
      <c r="D6" s="3" t="s">
        <v>465</v>
      </c>
      <c r="E6" s="3"/>
      <c r="F6" s="3"/>
      <c r="G6" s="3" t="s">
        <v>6</v>
      </c>
      <c r="H6" s="3" t="s">
        <v>509</v>
      </c>
    </row>
    <row r="7" spans="1:13" ht="16.5" customHeight="1" x14ac:dyDescent="0.2">
      <c r="A7" s="24" t="s">
        <v>9</v>
      </c>
      <c r="B7" s="25" t="s">
        <v>466</v>
      </c>
      <c r="C7" s="26"/>
      <c r="D7" s="11"/>
      <c r="E7" s="25"/>
      <c r="F7" s="25"/>
      <c r="G7" s="26"/>
      <c r="H7" s="27"/>
    </row>
    <row r="8" spans="1:13" ht="16.5" customHeight="1" x14ac:dyDescent="0.2">
      <c r="A8" s="28" t="s">
        <v>467</v>
      </c>
      <c r="B8" s="29" t="s">
        <v>468</v>
      </c>
      <c r="C8" s="30" t="s">
        <v>469</v>
      </c>
      <c r="D8" s="11" t="s">
        <v>471</v>
      </c>
      <c r="E8" s="29"/>
      <c r="F8" s="29"/>
      <c r="G8" s="30"/>
      <c r="H8" s="31">
        <v>2735431264.3100123</v>
      </c>
    </row>
    <row r="9" spans="1:13" ht="16.5" customHeight="1" x14ac:dyDescent="0.2">
      <c r="A9" s="24"/>
      <c r="B9" s="25" t="s">
        <v>470</v>
      </c>
      <c r="C9" s="26" t="s">
        <v>471</v>
      </c>
      <c r="D9" s="11" t="s">
        <v>472</v>
      </c>
      <c r="E9" s="25"/>
      <c r="F9" s="25"/>
      <c r="G9" s="26"/>
      <c r="H9" s="27">
        <v>2735431264.3100123</v>
      </c>
    </row>
    <row r="10" spans="1:13" ht="16.5" customHeight="1" x14ac:dyDescent="0.2">
      <c r="A10" s="28" t="s">
        <v>473</v>
      </c>
      <c r="B10" s="29" t="s">
        <v>474</v>
      </c>
      <c r="C10" s="30" t="s">
        <v>475</v>
      </c>
      <c r="D10" s="11" t="s">
        <v>476</v>
      </c>
      <c r="E10" s="29"/>
      <c r="F10" s="29"/>
      <c r="G10" s="30"/>
      <c r="H10" s="31">
        <v>1239110145.8014743</v>
      </c>
    </row>
    <row r="11" spans="1:13" ht="16.5" customHeight="1" x14ac:dyDescent="0.2">
      <c r="A11" s="24"/>
      <c r="B11" s="25" t="s">
        <v>470</v>
      </c>
      <c r="C11" s="26" t="s">
        <v>476</v>
      </c>
      <c r="D11" s="11" t="s">
        <v>472</v>
      </c>
      <c r="E11" s="25"/>
      <c r="F11" s="25"/>
      <c r="G11" s="26"/>
      <c r="H11" s="27">
        <v>1239110145.8014743</v>
      </c>
    </row>
    <row r="12" spans="1:13" ht="16.5" customHeight="1" x14ac:dyDescent="0.2">
      <c r="A12" s="28" t="s">
        <v>477</v>
      </c>
      <c r="B12" s="29" t="s">
        <v>478</v>
      </c>
      <c r="C12" s="30" t="s">
        <v>479</v>
      </c>
      <c r="D12" s="11" t="s">
        <v>480</v>
      </c>
      <c r="E12" s="29"/>
      <c r="F12" s="29"/>
      <c r="G12" s="30"/>
      <c r="H12" s="31">
        <v>175053774.69132558</v>
      </c>
    </row>
    <row r="13" spans="1:13" ht="16.5" customHeight="1" x14ac:dyDescent="0.2">
      <c r="A13" s="24"/>
      <c r="B13" s="25" t="s">
        <v>470</v>
      </c>
      <c r="C13" s="26" t="s">
        <v>480</v>
      </c>
      <c r="D13" s="11" t="s">
        <v>472</v>
      </c>
      <c r="E13" s="25"/>
      <c r="F13" s="25"/>
      <c r="G13" s="26"/>
      <c r="H13" s="27">
        <v>175053774.69132558</v>
      </c>
    </row>
    <row r="14" spans="1:13" ht="16.5" customHeight="1" x14ac:dyDescent="0.2">
      <c r="A14" s="32" t="s">
        <v>510</v>
      </c>
      <c r="B14" s="33" t="s">
        <v>481</v>
      </c>
      <c r="C14" s="34" t="s">
        <v>482</v>
      </c>
      <c r="D14" s="11" t="s">
        <v>483</v>
      </c>
      <c r="E14" s="33"/>
      <c r="F14" s="33"/>
      <c r="G14" s="35"/>
      <c r="H14" s="36">
        <v>4149595184.8028121</v>
      </c>
    </row>
    <row r="15" spans="1:13" ht="16.5" customHeight="1" x14ac:dyDescent="0.2">
      <c r="A15" s="24" t="s">
        <v>12</v>
      </c>
      <c r="B15" s="25" t="s">
        <v>484</v>
      </c>
      <c r="C15" s="26" t="s">
        <v>510</v>
      </c>
      <c r="D15" s="11" t="s">
        <v>510</v>
      </c>
      <c r="E15" s="25"/>
      <c r="F15" s="25"/>
      <c r="G15" s="37"/>
      <c r="H15" s="27"/>
    </row>
    <row r="16" spans="1:13" ht="16.5" customHeight="1" x14ac:dyDescent="0.2">
      <c r="A16" s="24" t="s">
        <v>467</v>
      </c>
      <c r="B16" s="25" t="s">
        <v>485</v>
      </c>
      <c r="C16" s="26" t="s">
        <v>486</v>
      </c>
      <c r="D16" s="11" t="s">
        <v>511</v>
      </c>
      <c r="E16" s="25"/>
      <c r="F16" s="25"/>
      <c r="G16" s="37" t="s">
        <v>512</v>
      </c>
      <c r="H16" s="27">
        <v>302920448.49060524</v>
      </c>
    </row>
    <row r="17" spans="1:8" ht="16.5" customHeight="1" x14ac:dyDescent="0.2">
      <c r="A17" s="24" t="s">
        <v>473</v>
      </c>
      <c r="B17" s="25" t="s">
        <v>487</v>
      </c>
      <c r="C17" s="26" t="s">
        <v>488</v>
      </c>
      <c r="D17" s="11" t="s">
        <v>513</v>
      </c>
      <c r="E17" s="25"/>
      <c r="F17" s="25"/>
      <c r="G17" s="37" t="s">
        <v>514</v>
      </c>
      <c r="H17" s="27">
        <v>45645547.032830931</v>
      </c>
    </row>
    <row r="18" spans="1:8" ht="16.5" customHeight="1" x14ac:dyDescent="0.2">
      <c r="A18" s="24" t="s">
        <v>477</v>
      </c>
      <c r="B18" s="25" t="s">
        <v>489</v>
      </c>
      <c r="C18" s="26" t="s">
        <v>27</v>
      </c>
      <c r="D18" s="11" t="s">
        <v>515</v>
      </c>
      <c r="E18" s="25"/>
      <c r="F18" s="25"/>
      <c r="G18" s="37" t="s">
        <v>516</v>
      </c>
      <c r="H18" s="27">
        <v>103739879.62007031</v>
      </c>
    </row>
    <row r="19" spans="1:8" ht="16.5" customHeight="1" x14ac:dyDescent="0.2">
      <c r="A19" s="32" t="s">
        <v>510</v>
      </c>
      <c r="B19" s="33" t="s">
        <v>490</v>
      </c>
      <c r="C19" s="34" t="s">
        <v>491</v>
      </c>
      <c r="D19" s="11" t="s">
        <v>492</v>
      </c>
      <c r="E19" s="33"/>
      <c r="F19" s="33"/>
      <c r="G19" s="35"/>
      <c r="H19" s="36">
        <v>452305875.14350653</v>
      </c>
    </row>
    <row r="20" spans="1:8" ht="16.5" customHeight="1" x14ac:dyDescent="0.2">
      <c r="A20" s="24" t="s">
        <v>15</v>
      </c>
      <c r="B20" s="25" t="s">
        <v>493</v>
      </c>
      <c r="C20" s="26" t="s">
        <v>494</v>
      </c>
      <c r="D20" s="11" t="s">
        <v>517</v>
      </c>
      <c r="E20" s="25"/>
      <c r="F20" s="25"/>
      <c r="G20" s="37" t="s">
        <v>518</v>
      </c>
      <c r="H20" s="27">
        <v>253104558.297048</v>
      </c>
    </row>
    <row r="21" spans="1:8" ht="16.5" customHeight="1" x14ac:dyDescent="0.2">
      <c r="A21" s="24" t="s">
        <v>510</v>
      </c>
      <c r="B21" s="25" t="s">
        <v>495</v>
      </c>
      <c r="C21" s="26" t="s">
        <v>496</v>
      </c>
      <c r="D21" s="11" t="s">
        <v>497</v>
      </c>
      <c r="E21" s="25"/>
      <c r="F21" s="25"/>
      <c r="G21" s="37"/>
      <c r="H21" s="27">
        <v>4855005618.2433701</v>
      </c>
    </row>
    <row r="22" spans="1:8" ht="16.5" customHeight="1" x14ac:dyDescent="0.2">
      <c r="A22" s="24" t="s">
        <v>498</v>
      </c>
      <c r="B22" s="25" t="s">
        <v>499</v>
      </c>
      <c r="C22" s="26" t="s">
        <v>500</v>
      </c>
      <c r="D22" s="11" t="s">
        <v>519</v>
      </c>
      <c r="E22" s="38">
        <v>0.08</v>
      </c>
      <c r="F22" s="25"/>
      <c r="G22" s="39">
        <v>0.08</v>
      </c>
      <c r="H22" s="27">
        <v>388400449.45946932</v>
      </c>
    </row>
    <row r="23" spans="1:8" ht="16.5" customHeight="1" x14ac:dyDescent="0.2">
      <c r="A23" s="32" t="s">
        <v>501</v>
      </c>
      <c r="B23" s="33" t="s">
        <v>502</v>
      </c>
      <c r="C23" s="34" t="s">
        <v>503</v>
      </c>
      <c r="D23" s="11" t="s">
        <v>504</v>
      </c>
      <c r="E23" s="40"/>
      <c r="F23" s="33"/>
      <c r="G23" s="41"/>
      <c r="H23" s="36">
        <v>5243406068</v>
      </c>
    </row>
    <row r="24" spans="1:8" ht="16.5" customHeight="1" x14ac:dyDescent="0.2">
      <c r="A24" s="42"/>
      <c r="B24" s="43" t="s">
        <v>505</v>
      </c>
      <c r="C24" s="43"/>
      <c r="D24" s="44"/>
      <c r="E24" s="45"/>
      <c r="F24" s="45"/>
      <c r="G24" s="43"/>
      <c r="H24" s="46">
        <v>5243406000</v>
      </c>
    </row>
    <row r="25" spans="1:8" ht="30" customHeight="1" x14ac:dyDescent="0.2">
      <c r="A25" s="114" t="s">
        <v>506</v>
      </c>
      <c r="B25" s="115"/>
      <c r="C25" s="116"/>
      <c r="D25" s="117"/>
      <c r="E25" s="115"/>
      <c r="F25" s="115"/>
      <c r="G25" s="116"/>
      <c r="H25" s="118"/>
    </row>
    <row r="26" spans="1:8" ht="26.25" customHeight="1" x14ac:dyDescent="0.2">
      <c r="A26" s="107" t="s">
        <v>458</v>
      </c>
      <c r="B26" s="108"/>
      <c r="C26" s="108"/>
      <c r="D26" s="108"/>
      <c r="E26" s="108"/>
      <c r="F26" s="108"/>
      <c r="G26" s="108"/>
      <c r="H26" s="108"/>
    </row>
    <row r="27" spans="1:8" ht="18.75" customHeight="1" x14ac:dyDescent="0.2">
      <c r="A27" s="113" t="s">
        <v>459</v>
      </c>
      <c r="B27" s="108"/>
      <c r="C27" s="108"/>
      <c r="D27" s="108"/>
      <c r="E27" s="108"/>
      <c r="F27" s="108"/>
      <c r="G27" s="108"/>
      <c r="H27" s="108"/>
    </row>
    <row r="28" spans="1:8" ht="18.75" customHeight="1" x14ac:dyDescent="0.2">
      <c r="A28" s="113" t="s">
        <v>460</v>
      </c>
      <c r="B28" s="108"/>
      <c r="C28" s="108"/>
      <c r="D28" s="108"/>
      <c r="E28" s="108"/>
      <c r="F28" s="108"/>
      <c r="G28" s="108"/>
      <c r="H28" s="108"/>
    </row>
    <row r="29" spans="1:8" ht="18.75" customHeight="1" x14ac:dyDescent="0.2">
      <c r="A29" s="113" t="s">
        <v>507</v>
      </c>
      <c r="B29" s="108"/>
      <c r="C29" s="108"/>
      <c r="D29" s="108"/>
      <c r="E29" s="108"/>
      <c r="F29" s="108"/>
      <c r="G29" s="108"/>
      <c r="H29" s="108"/>
    </row>
    <row r="30" spans="1:8" ht="18.75" customHeight="1" x14ac:dyDescent="0.2">
      <c r="A30" s="113" t="s">
        <v>462</v>
      </c>
      <c r="B30" s="108"/>
      <c r="C30" s="108"/>
      <c r="D30" s="108"/>
      <c r="E30" s="108"/>
      <c r="F30" s="108"/>
      <c r="G30" s="108"/>
      <c r="H30" s="108"/>
    </row>
    <row r="31" spans="1:8" ht="30" customHeight="1" x14ac:dyDescent="0.2">
      <c r="A31" s="2" t="s">
        <v>1</v>
      </c>
      <c r="B31" s="3" t="s">
        <v>463</v>
      </c>
      <c r="C31" s="3" t="s">
        <v>464</v>
      </c>
      <c r="D31" s="3" t="s">
        <v>465</v>
      </c>
      <c r="E31" s="3">
        <v>0</v>
      </c>
      <c r="F31" s="3">
        <v>0</v>
      </c>
      <c r="G31" s="3" t="s">
        <v>6</v>
      </c>
      <c r="H31" s="3" t="s">
        <v>509</v>
      </c>
    </row>
    <row r="32" spans="1:8" ht="16.5" customHeight="1" x14ac:dyDescent="0.2">
      <c r="A32" s="24" t="s">
        <v>9</v>
      </c>
      <c r="B32" s="25" t="s">
        <v>466</v>
      </c>
      <c r="C32" s="26"/>
      <c r="D32" s="11"/>
      <c r="E32" s="25"/>
      <c r="F32" s="25"/>
      <c r="G32" s="26"/>
      <c r="H32" s="27"/>
    </row>
    <row r="33" spans="1:9" ht="16.5" customHeight="1" x14ac:dyDescent="0.2">
      <c r="A33" s="28" t="s">
        <v>467</v>
      </c>
      <c r="B33" s="29" t="s">
        <v>468</v>
      </c>
      <c r="C33" s="30" t="s">
        <v>469</v>
      </c>
      <c r="D33" s="11" t="s">
        <v>471</v>
      </c>
      <c r="E33" s="29"/>
      <c r="F33" s="29"/>
      <c r="G33" s="30"/>
      <c r="H33" s="31">
        <v>239479506.01118422</v>
      </c>
      <c r="I33" s="47">
        <f>H33+H8</f>
        <v>2974910770.3211966</v>
      </c>
    </row>
    <row r="34" spans="1:9" ht="16.5" customHeight="1" x14ac:dyDescent="0.2">
      <c r="A34" s="24"/>
      <c r="B34" s="25" t="s">
        <v>470</v>
      </c>
      <c r="C34" s="26" t="s">
        <v>471</v>
      </c>
      <c r="D34" s="11" t="s">
        <v>472</v>
      </c>
      <c r="E34" s="25"/>
      <c r="F34" s="25"/>
      <c r="G34" s="26"/>
      <c r="H34" s="27">
        <v>239479506.01118422</v>
      </c>
    </row>
    <row r="35" spans="1:9" ht="16.5" customHeight="1" x14ac:dyDescent="0.2">
      <c r="A35" s="28" t="s">
        <v>473</v>
      </c>
      <c r="B35" s="29" t="s">
        <v>474</v>
      </c>
      <c r="C35" s="30" t="s">
        <v>475</v>
      </c>
      <c r="D35" s="11" t="s">
        <v>476</v>
      </c>
      <c r="E35" s="29"/>
      <c r="F35" s="29"/>
      <c r="G35" s="30"/>
      <c r="H35" s="31">
        <v>90505180.53698802</v>
      </c>
      <c r="I35" s="47">
        <f>H35+H10</f>
        <v>1329615326.3384624</v>
      </c>
    </row>
    <row r="36" spans="1:9" ht="16.5" customHeight="1" x14ac:dyDescent="0.2">
      <c r="A36" s="24"/>
      <c r="B36" s="25" t="s">
        <v>470</v>
      </c>
      <c r="C36" s="26" t="s">
        <v>476</v>
      </c>
      <c r="D36" s="11" t="s">
        <v>472</v>
      </c>
      <c r="E36" s="25"/>
      <c r="F36" s="25"/>
      <c r="G36" s="26"/>
      <c r="H36" s="27">
        <v>90505180.53698802</v>
      </c>
    </row>
    <row r="37" spans="1:9" ht="16.5" customHeight="1" x14ac:dyDescent="0.2">
      <c r="A37" s="28" t="s">
        <v>477</v>
      </c>
      <c r="B37" s="29" t="s">
        <v>478</v>
      </c>
      <c r="C37" s="30" t="s">
        <v>479</v>
      </c>
      <c r="D37" s="11" t="s">
        <v>480</v>
      </c>
      <c r="E37" s="29"/>
      <c r="F37" s="29"/>
      <c r="G37" s="30"/>
      <c r="H37" s="31">
        <v>44941816.113634661</v>
      </c>
      <c r="I37" s="47">
        <f>H37+H12</f>
        <v>219995590.80496025</v>
      </c>
    </row>
    <row r="38" spans="1:9" ht="16.5" customHeight="1" x14ac:dyDescent="0.2">
      <c r="A38" s="24"/>
      <c r="B38" s="25" t="s">
        <v>470</v>
      </c>
      <c r="C38" s="26" t="s">
        <v>480</v>
      </c>
      <c r="D38" s="11" t="s">
        <v>472</v>
      </c>
      <c r="E38" s="25"/>
      <c r="F38" s="25"/>
      <c r="G38" s="26"/>
      <c r="H38" s="27">
        <v>44941816.113634661</v>
      </c>
    </row>
    <row r="39" spans="1:9" ht="16.5" customHeight="1" x14ac:dyDescent="0.2">
      <c r="A39" s="32" t="s">
        <v>510</v>
      </c>
      <c r="B39" s="33" t="s">
        <v>481</v>
      </c>
      <c r="C39" s="34" t="s">
        <v>482</v>
      </c>
      <c r="D39" s="11" t="s">
        <v>483</v>
      </c>
      <c r="E39" s="33"/>
      <c r="F39" s="33"/>
      <c r="G39" s="35"/>
      <c r="H39" s="36">
        <v>374926502.66180688</v>
      </c>
    </row>
    <row r="40" spans="1:9" ht="16.5" customHeight="1" x14ac:dyDescent="0.2">
      <c r="A40" s="24" t="s">
        <v>12</v>
      </c>
      <c r="B40" s="25" t="s">
        <v>484</v>
      </c>
      <c r="C40" s="26" t="s">
        <v>510</v>
      </c>
      <c r="D40" s="11" t="s">
        <v>510</v>
      </c>
      <c r="E40" s="25"/>
      <c r="F40" s="25"/>
      <c r="G40" s="37"/>
      <c r="H40" s="27"/>
    </row>
    <row r="41" spans="1:9" ht="16.5" customHeight="1" x14ac:dyDescent="0.2">
      <c r="A41" s="24" t="s">
        <v>467</v>
      </c>
      <c r="B41" s="25" t="s">
        <v>485</v>
      </c>
      <c r="C41" s="26" t="s">
        <v>486</v>
      </c>
      <c r="D41" s="11" t="s">
        <v>511</v>
      </c>
      <c r="E41" s="25"/>
      <c r="F41" s="25"/>
      <c r="G41" s="37" t="s">
        <v>512</v>
      </c>
      <c r="H41" s="27">
        <v>27369634.694311902</v>
      </c>
    </row>
    <row r="42" spans="1:9" ht="16.5" customHeight="1" x14ac:dyDescent="0.2">
      <c r="A42" s="24" t="s">
        <v>473</v>
      </c>
      <c r="B42" s="25" t="s">
        <v>487</v>
      </c>
      <c r="C42" s="26" t="s">
        <v>488</v>
      </c>
      <c r="D42" s="11" t="s">
        <v>513</v>
      </c>
      <c r="E42" s="25"/>
      <c r="F42" s="25"/>
      <c r="G42" s="37" t="s">
        <v>514</v>
      </c>
      <c r="H42" s="27">
        <v>4124191.5292798756</v>
      </c>
    </row>
    <row r="43" spans="1:9" ht="16.5" customHeight="1" x14ac:dyDescent="0.2">
      <c r="A43" s="24" t="s">
        <v>477</v>
      </c>
      <c r="B43" s="25" t="s">
        <v>489</v>
      </c>
      <c r="C43" s="26" t="s">
        <v>27</v>
      </c>
      <c r="D43" s="11" t="s">
        <v>515</v>
      </c>
      <c r="E43" s="25"/>
      <c r="F43" s="25"/>
      <c r="G43" s="37" t="s">
        <v>516</v>
      </c>
      <c r="H43" s="27">
        <v>9373162.5665451717</v>
      </c>
    </row>
    <row r="44" spans="1:9" ht="16.5" customHeight="1" x14ac:dyDescent="0.2">
      <c r="A44" s="32" t="s">
        <v>510</v>
      </c>
      <c r="B44" s="33" t="s">
        <v>490</v>
      </c>
      <c r="C44" s="34" t="s">
        <v>491</v>
      </c>
      <c r="D44" s="11" t="s">
        <v>492</v>
      </c>
      <c r="E44" s="33"/>
      <c r="F44" s="33"/>
      <c r="G44" s="35"/>
      <c r="H44" s="36">
        <v>40866988.790136948</v>
      </c>
    </row>
    <row r="45" spans="1:9" ht="16.5" customHeight="1" x14ac:dyDescent="0.2">
      <c r="A45" s="24" t="s">
        <v>15</v>
      </c>
      <c r="B45" s="25" t="s">
        <v>493</v>
      </c>
      <c r="C45" s="26" t="s">
        <v>494</v>
      </c>
      <c r="D45" s="11" t="s">
        <v>517</v>
      </c>
      <c r="E45" s="25"/>
      <c r="F45" s="25"/>
      <c r="G45" s="37" t="s">
        <v>518</v>
      </c>
      <c r="H45" s="27">
        <v>22868642.029856909</v>
      </c>
    </row>
    <row r="46" spans="1:9" ht="16.5" customHeight="1" x14ac:dyDescent="0.2">
      <c r="A46" s="24" t="s">
        <v>510</v>
      </c>
      <c r="B46" s="25" t="s">
        <v>495</v>
      </c>
      <c r="C46" s="26" t="s">
        <v>496</v>
      </c>
      <c r="D46" s="11" t="s">
        <v>497</v>
      </c>
      <c r="E46" s="25"/>
      <c r="F46" s="25"/>
      <c r="G46" s="37"/>
      <c r="H46" s="27">
        <v>438662133.48180073</v>
      </c>
    </row>
    <row r="47" spans="1:9" ht="16.5" customHeight="1" x14ac:dyDescent="0.2">
      <c r="A47" s="24" t="s">
        <v>498</v>
      </c>
      <c r="B47" s="25" t="s">
        <v>499</v>
      </c>
      <c r="C47" s="26" t="s">
        <v>500</v>
      </c>
      <c r="D47" s="11" t="s">
        <v>519</v>
      </c>
      <c r="E47" s="38">
        <v>0.08</v>
      </c>
      <c r="F47" s="25"/>
      <c r="G47" s="39">
        <v>0.08</v>
      </c>
      <c r="H47" s="27">
        <v>35092970.678544059</v>
      </c>
    </row>
    <row r="48" spans="1:9" ht="16.5" customHeight="1" x14ac:dyDescent="0.2">
      <c r="A48" s="32" t="s">
        <v>501</v>
      </c>
      <c r="B48" s="33" t="s">
        <v>502</v>
      </c>
      <c r="C48" s="34" t="s">
        <v>503</v>
      </c>
      <c r="D48" s="11" t="s">
        <v>504</v>
      </c>
      <c r="E48" s="40"/>
      <c r="F48" s="33"/>
      <c r="G48" s="41"/>
      <c r="H48" s="36">
        <v>473755104</v>
      </c>
    </row>
    <row r="49" spans="1:9" ht="16.5" customHeight="1" x14ac:dyDescent="0.2">
      <c r="A49" s="42"/>
      <c r="B49" s="43" t="s">
        <v>505</v>
      </c>
      <c r="C49" s="43"/>
      <c r="D49" s="44"/>
      <c r="E49" s="45"/>
      <c r="F49" s="45"/>
      <c r="G49" s="43"/>
      <c r="H49" s="46">
        <v>473755000</v>
      </c>
    </row>
    <row r="50" spans="1:9" ht="30" customHeight="1" x14ac:dyDescent="0.2">
      <c r="A50" s="114" t="s">
        <v>508</v>
      </c>
      <c r="B50" s="115"/>
      <c r="C50" s="116"/>
      <c r="D50" s="117"/>
      <c r="E50" s="115"/>
      <c r="F50" s="115"/>
      <c r="G50" s="116"/>
      <c r="H50" s="118"/>
    </row>
    <row r="55" spans="1:9" x14ac:dyDescent="0.2">
      <c r="H55" s="47">
        <f>H46+H21</f>
        <v>5293667751.7251711</v>
      </c>
      <c r="I55" s="48">
        <f>H55*0.02</f>
        <v>105873355.03450343</v>
      </c>
    </row>
    <row r="57" spans="1:9" x14ac:dyDescent="0.2">
      <c r="I57" s="1">
        <f>H55*1.08</f>
        <v>5717161171.8631849</v>
      </c>
    </row>
    <row r="58" spans="1:9" x14ac:dyDescent="0.2">
      <c r="H58" s="1">
        <f>H55*0.08</f>
        <v>423493420.13801372</v>
      </c>
    </row>
  </sheetData>
  <mergeCells count="14">
    <mergeCell ref="I3:M3"/>
    <mergeCell ref="I1:L1"/>
    <mergeCell ref="A26:H26"/>
    <mergeCell ref="A27:H27"/>
    <mergeCell ref="A28:H28"/>
    <mergeCell ref="A29:H29"/>
    <mergeCell ref="A30:H30"/>
    <mergeCell ref="A50:H50"/>
    <mergeCell ref="A1:H1"/>
    <mergeCell ref="A2:H2"/>
    <mergeCell ref="A3:H3"/>
    <mergeCell ref="A4:H4"/>
    <mergeCell ref="A5:H5"/>
    <mergeCell ref="A25:H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foxz</vt:lpstr>
      <vt:lpstr>phân tích</vt:lpstr>
      <vt:lpstr>THKP</vt:lpstr>
      <vt:lpstr>Sheet1</vt:lpstr>
    </vt:vector>
  </TitlesOfParts>
  <Company>BAN QUYEN 21AK22.COM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Microsoft Office User</cp:lastModifiedBy>
  <dcterms:created xsi:type="dcterms:W3CDTF">2023-09-07T02:08:24Z</dcterms:created>
  <dcterms:modified xsi:type="dcterms:W3CDTF">2024-12-25T14:46:57Z</dcterms:modified>
</cp:coreProperties>
</file>