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SC hệ thống chiếu sáng trên các tuyến đường NTM kiểu mẫu trên địa bàn xã Kiến Hưng/"/>
    </mc:Choice>
  </mc:AlternateContent>
  <xr:revisionPtr revIDLastSave="0" documentId="13_ncr:1_{A6054C95-D3D8-5E48-81AD-F5F222AD0EDA}" xr6:coauthVersionLast="47" xr6:coauthVersionMax="47" xr10:uidLastSave="{00000000-0000-0000-0000-000000000000}"/>
  <bookViews>
    <workbookView xWindow="1900" yWindow="1820" windowWidth="28040" windowHeight="16440" xr2:uid="{D3C3A071-D7EA-1143-B6C7-9615282F5E80}"/>
  </bookViews>
  <sheets>
    <sheet name="Công Trình" sheetId="1" r:id="rId1"/>
    <sheet name="CÔNG TÁC" sheetId="2" r:id="rId2"/>
    <sheet name="Diễn Giải KLQT" sheetId="5" r:id="rId3"/>
    <sheet name="QT CHI PHÍ XD" sheetId="3" r:id="rId4"/>
    <sheet name="DT" sheetId="4" r:id="rId5"/>
  </sheets>
  <definedNames>
    <definedName name="Bảng_2__TỔNG_HỢP_HẠNG_MỤC_CÔNG_TRÌNH" localSheetId="3">'QT CHI PHÍ XD'!$A$3:$E$20</definedName>
    <definedName name="Bảng_4__THVT_VÀ_CHÊNH_LỆCH_GIÁ_2" localSheetId="4">DT!$A$1:$K$43</definedName>
    <definedName name="DT" localSheetId="0">'Công Trình'!$A$4:$I$14</definedName>
    <definedName name="DT_xây_lắp" localSheetId="1">'CÔNG TÁC'!$A$5:$I$20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H12" i="1"/>
  <c r="H11" i="1"/>
  <c r="F11" i="1"/>
  <c r="F12" i="1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6" i="5"/>
  <c r="H22" i="2"/>
  <c r="H21" i="2" s="1"/>
  <c r="H9" i="2"/>
  <c r="H10" i="2"/>
  <c r="H11" i="2"/>
  <c r="H12" i="2"/>
  <c r="H13" i="2"/>
  <c r="H14" i="2"/>
  <c r="H15" i="2"/>
  <c r="H16" i="2"/>
  <c r="H17" i="2"/>
  <c r="H18" i="2"/>
  <c r="H19" i="2"/>
  <c r="H20" i="2"/>
  <c r="H8" i="2"/>
  <c r="G22" i="2"/>
  <c r="G21" i="2" s="1"/>
  <c r="G9" i="2"/>
  <c r="G10" i="2"/>
  <c r="G11" i="2"/>
  <c r="G12" i="2"/>
  <c r="G13" i="2"/>
  <c r="G14" i="2"/>
  <c r="G15" i="2"/>
  <c r="G16" i="2"/>
  <c r="G17" i="2"/>
  <c r="G18" i="2"/>
  <c r="G19" i="2"/>
  <c r="G8" i="2"/>
  <c r="A2" i="2"/>
  <c r="H7" i="2" l="1"/>
  <c r="I7" i="2"/>
  <c r="H23" i="2"/>
  <c r="H24" i="2" s="1"/>
  <c r="H9" i="1" l="1"/>
  <c r="G11" i="1"/>
  <c r="F10" i="1"/>
  <c r="G10" i="1" s="1"/>
  <c r="G7" i="1"/>
  <c r="H7" i="1" s="1"/>
  <c r="G6" i="1"/>
  <c r="H6" i="1" s="1"/>
  <c r="F8" i="1"/>
  <c r="G5" i="1"/>
  <c r="A2" i="1"/>
  <c r="G20" i="2"/>
  <c r="G7" i="2" s="1"/>
  <c r="G23" i="2" s="1"/>
  <c r="G24" i="2" s="1"/>
  <c r="G9" i="1" l="1"/>
  <c r="G8" i="1"/>
  <c r="G14" i="1" s="1"/>
  <c r="H5" i="1"/>
  <c r="H14" i="1" s="1"/>
  <c r="H15" i="1" s="1"/>
  <c r="F9" i="1"/>
  <c r="F14" i="1" l="1"/>
  <c r="I5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C7E3B77-578B-5A4F-A1C7-507C8EC8246F}" name="Bảng 2- TỔNG HỢP HẠNG MỤC CÔNG TRÌNH" type="6" refreshedVersion="8" background="1" saveData="1">
    <textPr codePage="65001" sourceFile="/Users/pain/Library/Mobile Documents/com~apple~CloudDocs/Định Sơn/Hợp đồng/2025/SC hệ thống chiếu sáng trên các tuyến đường NTM kiểu mẫu trên địa bàn xã Kiến Hưng/Bảng 2- TỔNG HỢP HẠNG MỤC CÔNG TRÌNH.txt" decimal="," thousands="." tab="0" delimiter="|">
      <textFields count="5">
        <textField/>
        <textField/>
        <textField/>
        <textField/>
        <textField/>
      </textFields>
    </textPr>
  </connection>
  <connection id="2" xr16:uid="{BA71951C-C3B4-694E-B071-CB4E688E53DE}" name="Bảng 4- THVT VÀ CHÊNH LỆCH GIÁ" type="6" refreshedVersion="8" background="1" saveData="1">
    <textPr codePage="65001" sourceFile="/Users/pain/Library/Mobile Documents/com~apple~CloudDocs/Định Sơn/Hợp đồng/2025/SC hệ thống chiếu sáng trên các tuyến đường NTM kiểu mẫu trên địa bàn xã Kiến Hưng/Bảng 4- THVT VÀ CHÊNH LỆCH GIÁ.txt" decimal="," thousands="." tab="0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6BB74380-695C-054E-8656-F7249DBB7497}" name="DT" type="6" refreshedVersion="8" background="1" saveData="1">
    <textPr codePage="65001" sourceFile="/Users/pain/Library/Mobile Documents/com~apple~CloudDocs/Định Sơn/Hợp đồng/2025/SC hệ thống chiếu sáng trên các tuyến đường NTM kiểu mẫu trên địa bàn xã Kiến Hưng/DT.txt" decimal="," thousands="." tab="0" delimiter="|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4" xr16:uid="{154B8805-4D82-2F48-8B4A-188ACBC5057F}" name="DT xây lắp" type="6" refreshedVersion="8" background="1" saveData="1">
    <textPr codePage="65001" sourceFile="/Users/pain/Library/Mobile Documents/com~apple~CloudDocs/Định Sơn/Hợp đồng/2025/SC hệ thống chiếu sáng trên các tuyến đường NTM kiểu mẫu trên địa bàn xã Kiến Hưng/DT xây lắp.txt" decimal="," thousands="." tab="0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<sst xmlns="http://schemas.openxmlformats.org/spreadsheetml/2006/main" count="320" uniqueCount="224">
  <si>
    <t>STT</t>
  </si>
  <si>
    <t>Khoản mục chi phí</t>
  </si>
  <si>
    <t>Ký hiệu</t>
  </si>
  <si>
    <t>Định mức</t>
  </si>
  <si>
    <t>Cách tính</t>
  </si>
  <si>
    <t>Chi phí trước thuế</t>
  </si>
  <si>
    <t>Thuế giá trị gia tăng</t>
  </si>
  <si>
    <t>Chi phí sau thuế</t>
  </si>
  <si>
    <t>Chi phí xây dựng</t>
  </si>
  <si>
    <t>Gcpxd</t>
  </si>
  <si>
    <t>Gxd</t>
  </si>
  <si>
    <t xml:space="preserve">  + ĐIỆN CHIẾU SÁNG</t>
  </si>
  <si>
    <t>Gxd.1</t>
  </si>
  <si>
    <t>Chi phí quản lý dự án</t>
  </si>
  <si>
    <t>Gqlda</t>
  </si>
  <si>
    <t>Chi phí tư vấn đầu tư xây dựng</t>
  </si>
  <si>
    <t>Gtv</t>
  </si>
  <si>
    <t>4.1</t>
  </si>
  <si>
    <t>Chi phí lập báo cáo kinh tế - kỹ thuật</t>
  </si>
  <si>
    <t>Gtv1</t>
  </si>
  <si>
    <t>Chi phí giám sát thi công xây dựng</t>
  </si>
  <si>
    <t>Gtv7</t>
  </si>
  <si>
    <t>3,203% x Gxd</t>
  </si>
  <si>
    <t>Chi phí dự phòng</t>
  </si>
  <si>
    <t>Gdp1</t>
  </si>
  <si>
    <t>TỔNG CỘNG</t>
  </si>
  <si>
    <t>Đơn vị tính</t>
  </si>
  <si>
    <t>Khối lượng</t>
  </si>
  <si>
    <t>cột</t>
  </si>
  <si>
    <t>Bộ đèn đường Led 100W, dimming 5 cấp</t>
  </si>
  <si>
    <t>bộ</t>
  </si>
  <si>
    <t>Bộ đèn đường Led 120W, dimming 5 cấp</t>
  </si>
  <si>
    <t>Luồn dây từ cáp ngầm lên đèn</t>
  </si>
  <si>
    <t>100m</t>
  </si>
  <si>
    <t>Luồn cáp ngầm cửa cột</t>
  </si>
  <si>
    <t>đầu cáp</t>
  </si>
  <si>
    <t>Lắp bảng điện cửa cột</t>
  </si>
  <si>
    <t>bảng</t>
  </si>
  <si>
    <t>Lắp cửa cột</t>
  </si>
  <si>
    <t>cửa</t>
  </si>
  <si>
    <t>Làm đầu cáp khô</t>
  </si>
  <si>
    <t>m3</t>
  </si>
  <si>
    <t>TT</t>
  </si>
  <si>
    <t>Khung móng cột chiếu sáng M24x300x650</t>
  </si>
  <si>
    <t>cái</t>
  </si>
  <si>
    <t>Đắp vữa chân cột M100</t>
  </si>
  <si>
    <t>01 vị trí</t>
  </si>
  <si>
    <t>Nội dung chi phí</t>
  </si>
  <si>
    <t>Giá trị (d)</t>
  </si>
  <si>
    <t>I</t>
  </si>
  <si>
    <t>CHI PHÍ TRỰC TIẾP</t>
  </si>
  <si>
    <t>T</t>
  </si>
  <si>
    <t>VL + NC + M</t>
  </si>
  <si>
    <t>1 Chi phí Vật liệu</t>
  </si>
  <si>
    <t>VL</t>
  </si>
  <si>
    <t>A1 + CL</t>
  </si>
  <si>
    <t xml:space="preserve"> + Theo đơn giá trực tiếp</t>
  </si>
  <si>
    <t>A</t>
  </si>
  <si>
    <t>Bảng dự toán hạng mục</t>
  </si>
  <si>
    <t xml:space="preserve"> + Chênh lệch vật liệu</t>
  </si>
  <si>
    <t>CL</t>
  </si>
  <si>
    <t>Theo bảng bù giá</t>
  </si>
  <si>
    <t>2 Chi phí Nhân công</t>
  </si>
  <si>
    <t>NC</t>
  </si>
  <si>
    <t>B1 + CLNC</t>
  </si>
  <si>
    <t>B</t>
  </si>
  <si>
    <t xml:space="preserve"> + Chênh lệch nhân công</t>
  </si>
  <si>
    <t>CLNC</t>
  </si>
  <si>
    <t>3 Chi phí Máy thi công</t>
  </si>
  <si>
    <t>M</t>
  </si>
  <si>
    <t>C1 + CLMay</t>
  </si>
  <si>
    <t>CI</t>
  </si>
  <si>
    <t xml:space="preserve"> + Chênh lệch Máy thi công</t>
  </si>
  <si>
    <t>CLMay</t>
  </si>
  <si>
    <t>II</t>
  </si>
  <si>
    <t>CHI PHÍ GIÁN TIẾP</t>
  </si>
  <si>
    <t>GT</t>
  </si>
  <si>
    <t>(C + LT + TT)</t>
  </si>
  <si>
    <t>1 Chi phí chung</t>
  </si>
  <si>
    <t>C</t>
  </si>
  <si>
    <t>T x 6,2%</t>
  </si>
  <si>
    <t>2. Chi phí nhà tạm để ở và điều hành thi công</t>
  </si>
  <si>
    <t>LT</t>
  </si>
  <si>
    <t>T x 1,1%</t>
  </si>
  <si>
    <t>3. Chi phí một số công việc không xác định được khối lượng từ thiết kế</t>
  </si>
  <si>
    <t>T x 2%</t>
  </si>
  <si>
    <t>III</t>
  </si>
  <si>
    <t>THU NHẬP CHỊU THUẾ TÍNH TRƯỚC</t>
  </si>
  <si>
    <t>TL</t>
  </si>
  <si>
    <t>(T+GT) x 6%</t>
  </si>
  <si>
    <t>IV</t>
  </si>
  <si>
    <t>THUẾ GIÁ TRỊ GIA TĂNG</t>
  </si>
  <si>
    <t>GTGT</t>
  </si>
  <si>
    <t>G x 10%</t>
  </si>
  <si>
    <t>V</t>
  </si>
  <si>
    <t>Chi phí xây dựng sau thuế</t>
  </si>
  <si>
    <t>G+GTGT</t>
  </si>
  <si>
    <t>Mã số</t>
  </si>
  <si>
    <t>Tên vật tư</t>
  </si>
  <si>
    <t>Đơn vị</t>
  </si>
  <si>
    <t>Giá gốc (d)</t>
  </si>
  <si>
    <t>Giá H.T (d)</t>
  </si>
  <si>
    <t>Hệ số ()</t>
  </si>
  <si>
    <t>Chênh lệch (d)</t>
  </si>
  <si>
    <t>cải</t>
  </si>
  <si>
    <t>Sửa chữa, kéo nối lại cáp điện bị đất</t>
  </si>
  <si>
    <t>A33.0146</t>
  </si>
  <si>
    <t>Bảng điện</t>
  </si>
  <si>
    <t>A33.0130</t>
  </si>
  <si>
    <t>A33.0136</t>
  </si>
  <si>
    <t>Cáp lên đèn Cu/PVC/PVC 3x1.5mm2</t>
  </si>
  <si>
    <t>m</t>
  </si>
  <si>
    <t>A24.0180</t>
  </si>
  <si>
    <t>Cát vàng</t>
  </si>
  <si>
    <t>A33.0133</t>
  </si>
  <si>
    <t>Cọc tiếp địa L63x63x6x2500 + râu + cờ</t>
  </si>
  <si>
    <t>A33.0120</t>
  </si>
  <si>
    <t>Cột đèn thép liền cần 7m dày 3mm</t>
  </si>
  <si>
    <t>A33.0147</t>
  </si>
  <si>
    <t>Cửa cột</t>
  </si>
  <si>
    <t>Dây điện Cu/PVC-1x6,0 mm2</t>
  </si>
  <si>
    <t>A24.0008</t>
  </si>
  <si>
    <t>Đá 1x2</t>
  </si>
  <si>
    <t>A33.0141</t>
  </si>
  <si>
    <t>Đầu cốt đồng M10+M6</t>
  </si>
  <si>
    <t>A24.0054</t>
  </si>
  <si>
    <t>Đinh</t>
  </si>
  <si>
    <t>kg</t>
  </si>
  <si>
    <t>A24.0406</t>
  </si>
  <si>
    <t>Gỗ chống</t>
  </si>
  <si>
    <t>A24.0404</t>
  </si>
  <si>
    <t>Gỗ đà nẹp</t>
  </si>
  <si>
    <t>A24.0418</t>
  </si>
  <si>
    <t>Gỗ ván</t>
  </si>
  <si>
    <t>A24.0524</t>
  </si>
  <si>
    <t>Nước</t>
  </si>
  <si>
    <t>lit</t>
  </si>
  <si>
    <t>A33.0115</t>
  </si>
  <si>
    <t>Que hàn</t>
  </si>
  <si>
    <t>A24.0796A</t>
  </si>
  <si>
    <t>Xi măng PCB40</t>
  </si>
  <si>
    <t>Z999</t>
  </si>
  <si>
    <t>Vật liệu khác</t>
  </si>
  <si>
    <t>%</t>
  </si>
  <si>
    <t>N2.40</t>
  </si>
  <si>
    <t>Công nhân 4,0/7</t>
  </si>
  <si>
    <t>công</t>
  </si>
  <si>
    <t>NKS.30</t>
  </si>
  <si>
    <t>Kỹ sư bậc 3,0/8</t>
  </si>
  <si>
    <t>N1.30</t>
  </si>
  <si>
    <t>Nhân công 3,0/7 - Nhóm 1</t>
  </si>
  <si>
    <t>N2.30</t>
  </si>
  <si>
    <t>Nhân công 3,0/7 - Nhóm 2</t>
  </si>
  <si>
    <t>N2.35</t>
  </si>
  <si>
    <t>Nhân công 3,5/7 - Nhóm 2</t>
  </si>
  <si>
    <t>M102.0101</t>
  </si>
  <si>
    <t>Cần trục ô tô - sức nâng : 3,0 T</t>
  </si>
  <si>
    <t>ca</t>
  </si>
  <si>
    <t>M3304</t>
  </si>
  <si>
    <t>Hợp bộ đo điện trở tiếp địa</t>
  </si>
  <si>
    <t>M112.1301</t>
  </si>
  <si>
    <t>Máy đầm bê tông, dầm dùi - công suất : 1,5 kW</t>
  </si>
  <si>
    <t>M101.0803</t>
  </si>
  <si>
    <t>Máy đầm đất cầm tay - trọng lượng : 70 kg</t>
  </si>
  <si>
    <t>M203.0016</t>
  </si>
  <si>
    <t>Máy đo điện trở tiếp xúc</t>
  </si>
  <si>
    <t>M112.4003</t>
  </si>
  <si>
    <t>Máy hàn xoay chiều - công suất : 23,0 kW</t>
  </si>
  <si>
    <t>M104.0102</t>
  </si>
  <si>
    <t>Máy trộn bê tông - dung tích: 250,0 lít</t>
  </si>
  <si>
    <t>M106.0203</t>
  </si>
  <si>
    <t>Ô tô tự đổ - trọng tải : 7,0 T</t>
  </si>
  <si>
    <t>M102.1802</t>
  </si>
  <si>
    <t>Xe nâng - chiều cao nâng: 12 m</t>
  </si>
  <si>
    <t>Tổng chênh (d)</t>
  </si>
  <si>
    <t>VẬT LIỆU</t>
  </si>
  <si>
    <t>TỔNG VẬT LIỆU</t>
  </si>
  <si>
    <t>NHÂN CÔNG</t>
  </si>
  <si>
    <t>TỔNG NHÂN CÔNG</t>
  </si>
  <si>
    <t>MÁY THI CÔNG</t>
  </si>
  <si>
    <t>TỔNG MÁY THI CÔNG</t>
  </si>
  <si>
    <t>TCXL</t>
  </si>
  <si>
    <t>KLPS</t>
  </si>
  <si>
    <t>Tổng mức đầu tư</t>
  </si>
  <si>
    <t>VỊ TRÍ XÂY DỰNG: XÃ KIẾN HƯNG, HUYỆN KIẾN THỤY, THÀNH PHỐ HẢI PHÒNG</t>
  </si>
  <si>
    <t>3.1</t>
  </si>
  <si>
    <t>3.2</t>
  </si>
  <si>
    <t>1.1</t>
  </si>
  <si>
    <t>ĐẠI DIỆN CHỦ ĐẦU TƯ</t>
  </si>
  <si>
    <t>Tên công tác</t>
  </si>
  <si>
    <t xml:space="preserve">Theo hợp đồng </t>
  </si>
  <si>
    <t>Khối lượng phát sinh</t>
  </si>
  <si>
    <t>Lắp dựng cột đèn bằng máy, cột thép liền cần chiều cao cột 7m, dày 3mm</t>
  </si>
  <si>
    <t>Cột</t>
  </si>
  <si>
    <t>Lắp bộ đèn đường Led 100W, dimming 5 cấp</t>
  </si>
  <si>
    <t>Lắp bộ đèn đường Led 120W, dimming 5 cấp</t>
  </si>
  <si>
    <t>Lắp đặt cọc tiếp địa L63x63x6x2500</t>
  </si>
  <si>
    <t>Khung móng cột chiếu sáng</t>
  </si>
  <si>
    <t>Đổ bê tông thủ công bằng máy trộn, bê tông móng, chiều rộng &lt;= 250cm, đá 1x2, mác 200</t>
  </si>
  <si>
    <t>Sửa chữa, kéo nối lại cáp điện bị đứt</t>
  </si>
  <si>
    <t>Nhân công dọn dẹp mặt bằng, đào móng, đổ đất,…</t>
  </si>
  <si>
    <t>BẢNG QUYẾT TOÁN GIÁ TRỊ XÂY LẮP</t>
  </si>
  <si>
    <t>Thành tiền</t>
  </si>
  <si>
    <t>Đơn giá</t>
  </si>
  <si>
    <t>Theo HĐ</t>
  </si>
  <si>
    <t>Quyết Toán</t>
  </si>
  <si>
    <t>LÀM TRÒN</t>
  </si>
  <si>
    <t>ĐẠI DIỆN NHÀ THẦU</t>
  </si>
  <si>
    <t>Chênh lệch</t>
  </si>
  <si>
    <t>BẢNG DIỄN GIẢI KHỐI LƯỢNG QUYẾT TOÁN</t>
  </si>
  <si>
    <t xml:space="preserve">CÔNG TRÌNH: SỬA CHỮA HỆ THỐNG ĐIỆN CHIẾU SÁNG BỊ ẢNH HƯỞNG SAU BÃO SỐ 3 NĂM 2024 TRÊN CÁC TUYẾN ĐƯỜNG NÔNG THÔN MỚI KIỂU MẪU 
XÃ KIẾN HƯNG, HUYỆN KIẾN THỤY						</t>
  </si>
  <si>
    <t>KỸ THUẬT THI CÔNG</t>
  </si>
  <si>
    <t>Nguyễn Sỹ Hai</t>
  </si>
  <si>
    <t>TƯ VẤN GIÁM SÁT TRƯỞNG</t>
  </si>
  <si>
    <t>Đỗ Bá Phước</t>
  </si>
  <si>
    <t>BẢNG TỔNG HỢP QUYẾT TOÁN CÔNG TRÌNH</t>
  </si>
  <si>
    <t>Kiến Thụy, ngày  19 tháng 6 năm 2025</t>
  </si>
  <si>
    <t>Cách tính/ Tỉ lệ</t>
  </si>
  <si>
    <t>Giá trị còn lại chưa sử dụng</t>
  </si>
  <si>
    <t>Đã QT</t>
  </si>
  <si>
    <t>Chi phí xây dựng công trình chính, phụ trợ tạm phục vụ thi công; bao gồm cả khối lượng phát sinh</t>
  </si>
  <si>
    <t>Gxd+Gqlda+Gtv</t>
  </si>
  <si>
    <t>Bằng chữ: Bốn trăm năm mươi tư triệu năm trăm bốn mươi sáu nghìn  đồng</t>
  </si>
  <si>
    <t>GHI CHÚ: Đơn giá và Thành tiền đã bao gồm thuế GTGT 8% theo quy định tại 
Nghị quyết số 43/2022/QH15 và các Nghị định hướng dẫn có hiệu lực tại thời điểm quyết toán.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</si>
</sst>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8" formatCode="_(* #,##0.0_);_(* \(#,##0.0\);_(* &quot;-&quot;_);_(@_)"/>
  </numFmts>
  <fonts count="3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1" fontId="1" fillId="0" borderId="0" applyFont="0" applyFill="0" applyBorder="0" applyAlignment="0" applyProtection="0"/>
  </cellStyleXfs>
  <cellXfs count="73">
    <xf numFmtId="0" fontId="0" fillId="0" borderId="0" xfId="0"/>
    <xf numFmtId="3" fontId="0" fillId="0" borderId="0" xfId="0" applyNumberFormat="1"/>
    <xf numFmtId="0" fontId="18" fillId="0" borderId="0" xfId="0" applyFont="1"/>
    <xf numFmtId="3" fontId="18" fillId="0" borderId="0" xfId="0" applyNumberFormat="1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3" fontId="20" fillId="0" borderId="0" xfId="0" applyNumberFormat="1" applyFont="1"/>
    <xf numFmtId="3" fontId="21" fillId="0" borderId="0" xfId="0" applyNumberFormat="1" applyFont="1"/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/>
    <xf numFmtId="0" fontId="18" fillId="0" borderId="10" xfId="0" applyFont="1" applyBorder="1"/>
    <xf numFmtId="3" fontId="19" fillId="0" borderId="10" xfId="0" applyNumberFormat="1" applyFont="1" applyBorder="1"/>
    <xf numFmtId="0" fontId="23" fillId="0" borderId="10" xfId="0" applyFont="1" applyBorder="1" applyAlignment="1">
      <alignment horizontal="center"/>
    </xf>
    <xf numFmtId="3" fontId="18" fillId="0" borderId="10" xfId="0" applyNumberFormat="1" applyFont="1" applyBorder="1"/>
    <xf numFmtId="10" fontId="18" fillId="0" borderId="10" xfId="0" applyNumberFormat="1" applyFont="1" applyBorder="1"/>
    <xf numFmtId="3" fontId="22" fillId="0" borderId="10" xfId="0" applyNumberFormat="1" applyFont="1" applyBorder="1"/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right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6" fillId="0" borderId="10" xfId="0" applyFont="1" applyBorder="1" applyAlignment="1">
      <alignment horizontal="center" vertical="center"/>
    </xf>
    <xf numFmtId="1" fontId="26" fillId="0" borderId="10" xfId="42" applyNumberFormat="1" applyFont="1" applyBorder="1" applyAlignment="1">
      <alignment vertical="center"/>
    </xf>
    <xf numFmtId="37" fontId="26" fillId="0" borderId="10" xfId="42" applyNumberFormat="1" applyFont="1" applyBorder="1" applyAlignment="1">
      <alignment vertical="center"/>
    </xf>
    <xf numFmtId="2" fontId="26" fillId="0" borderId="10" xfId="42" applyNumberFormat="1" applyFont="1" applyBorder="1" applyAlignment="1">
      <alignment vertical="center"/>
    </xf>
    <xf numFmtId="168" fontId="26" fillId="0" borderId="10" xfId="42" applyNumberFormat="1" applyFont="1" applyBorder="1" applyAlignment="1">
      <alignment vertical="center"/>
    </xf>
    <xf numFmtId="41" fontId="26" fillId="0" borderId="10" xfId="42" applyFont="1" applyBorder="1" applyAlignment="1">
      <alignment vertical="center"/>
    </xf>
    <xf numFmtId="0" fontId="28" fillId="0" borderId="0" xfId="0" applyFont="1"/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10" xfId="0" applyFont="1" applyBorder="1"/>
    <xf numFmtId="0" fontId="29" fillId="0" borderId="10" xfId="0" applyFont="1" applyBorder="1"/>
    <xf numFmtId="0" fontId="26" fillId="0" borderId="10" xfId="0" applyFont="1" applyBorder="1" applyAlignment="1">
      <alignment vertical="center"/>
    </xf>
    <xf numFmtId="0" fontId="28" fillId="0" borderId="10" xfId="0" applyFont="1" applyBorder="1" applyAlignment="1">
      <alignment vertical="center"/>
    </xf>
    <xf numFmtId="3" fontId="19" fillId="0" borderId="10" xfId="0" applyNumberFormat="1" applyFont="1" applyBorder="1" applyAlignment="1">
      <alignment vertical="center"/>
    </xf>
    <xf numFmtId="0" fontId="28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3" fontId="26" fillId="0" borderId="10" xfId="0" applyNumberFormat="1" applyFont="1" applyBorder="1" applyAlignment="1">
      <alignment vertical="center"/>
    </xf>
    <xf numFmtId="3" fontId="28" fillId="0" borderId="10" xfId="0" applyNumberFormat="1" applyFont="1" applyBorder="1" applyAlignment="1">
      <alignment vertical="center"/>
    </xf>
    <xf numFmtId="3" fontId="26" fillId="0" borderId="10" xfId="0" applyNumberFormat="1" applyFont="1" applyBorder="1" applyAlignment="1">
      <alignment horizontal="right" vertical="center"/>
    </xf>
    <xf numFmtId="3" fontId="28" fillId="0" borderId="10" xfId="0" applyNumberFormat="1" applyFont="1" applyBorder="1"/>
    <xf numFmtId="0" fontId="28" fillId="0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1" fontId="0" fillId="0" borderId="0" xfId="0" applyNumberFormat="1"/>
    <xf numFmtId="0" fontId="24" fillId="0" borderId="10" xfId="0" applyFont="1" applyBorder="1" applyAlignment="1">
      <alignment horizontal="center"/>
    </xf>
    <xf numFmtId="9" fontId="18" fillId="0" borderId="10" xfId="0" applyNumberFormat="1" applyFont="1" applyBorder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3" fontId="19" fillId="0" borderId="12" xfId="0" applyNumberFormat="1" applyFont="1" applyBorder="1" applyAlignment="1">
      <alignment horizontal="right" vertical="center"/>
    </xf>
    <xf numFmtId="3" fontId="19" fillId="0" borderId="13" xfId="0" applyNumberFormat="1" applyFont="1" applyBorder="1" applyAlignment="1">
      <alignment horizontal="right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10" xfId="0" quotePrefix="1" applyNumberFormat="1" applyFont="1" applyBorder="1"/>
    <xf numFmtId="3" fontId="18" fillId="0" borderId="10" xfId="0" quotePrefix="1" applyNumberFormat="1" applyFont="1" applyBorder="1"/>
    <xf numFmtId="0" fontId="26" fillId="0" borderId="17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1" fontId="29" fillId="0" borderId="10" xfId="0" applyNumberFormat="1" applyFont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[0]" xfId="42" builtinId="6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T" connectionId="3" xr16:uid="{0D0A6215-34DF-0B40-9A2B-A99C31C8A45F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T xây lắp" connectionId="4" xr16:uid="{78DD6579-F548-3340-B7AB-732A01CBB7D5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̉ng 2- TỔNG HỢP HẠNG MỤC CÔNG TRÌNH" connectionId="1" xr16:uid="{1A228209-C49F-604F-8A1A-0A6961648A5D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̉ng_4__THVT_VÀ_CHÊNH_LỆCH_GIÁ_2" connectionId="2" xr16:uid="{92336475-61F9-E046-A33F-42AAC6825EE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7FB26-6F71-9E4A-9BB1-470B65FA4D16}">
  <sheetPr>
    <pageSetUpPr fitToPage="1"/>
  </sheetPr>
  <dimension ref="A1:L19"/>
  <sheetViews>
    <sheetView tabSelected="1" workbookViewId="0">
      <selection sqref="A1:H19"/>
    </sheetView>
  </sheetViews>
  <sheetFormatPr baseColWidth="10" defaultRowHeight="16" x14ac:dyDescent="0.2"/>
  <cols>
    <col min="1" max="1" width="6" customWidth="1"/>
    <col min="2" max="2" width="52" customWidth="1"/>
    <col min="3" max="3" width="7.1640625" bestFit="1" customWidth="1"/>
    <col min="4" max="4" width="6.5" customWidth="1"/>
    <col min="5" max="5" width="9" customWidth="1"/>
    <col min="6" max="6" width="11.83203125" customWidth="1"/>
    <col min="7" max="7" width="12.5" customWidth="1"/>
    <col min="8" max="8" width="15.6640625" customWidth="1"/>
    <col min="9" max="9" width="10.1640625" bestFit="1" customWidth="1"/>
    <col min="10" max="10" width="15.6640625" customWidth="1"/>
    <col min="11" max="11" width="12.1640625" customWidth="1"/>
    <col min="12" max="12" width="17.5" customWidth="1"/>
  </cols>
  <sheetData>
    <row r="1" spans="1:12" ht="38" customHeight="1" x14ac:dyDescent="0.2">
      <c r="A1" s="37" t="s">
        <v>215</v>
      </c>
      <c r="B1" s="37"/>
      <c r="C1" s="37"/>
      <c r="D1" s="37"/>
      <c r="E1" s="37"/>
      <c r="F1" s="37"/>
      <c r="G1" s="37"/>
      <c r="H1" s="37"/>
    </row>
    <row r="2" spans="1:12" ht="63" customHeight="1" x14ac:dyDescent="0.2">
      <c r="A2" s="6" t="str">
        <f>UPPER(" CÔNG TRÌNH: Sửa chữa hệ thống điện chiếu sáng bị ảnh hưởng sau bão số 3 năm 2024 
trên các tuyến đường nông thôn mới kiểu mẫu xã Kiến Hưng, huyện Kiến Thụy")</f>
        <v xml:space="preserve"> CÔNG TRÌNH: SỬA CHỮA HỆ THỐNG ĐIỆN CHIẾU SÁNG BỊ ẢNH HƯỞNG SAU BÃO SỐ 3 NĂM 2024 
TRÊN CÁC TUYẾN ĐƯỜNG NÔNG THÔN MỚI KIỂU MẪU XÃ KIẾN HƯNG, HUYỆN KIẾN THỤY</v>
      </c>
      <c r="B2" s="7"/>
      <c r="C2" s="7"/>
      <c r="D2" s="7"/>
      <c r="E2" s="7"/>
      <c r="F2" s="7"/>
      <c r="G2" s="7"/>
      <c r="H2" s="7"/>
    </row>
    <row r="3" spans="1:12" ht="48" customHeight="1" x14ac:dyDescent="0.2">
      <c r="A3" s="6" t="s">
        <v>184</v>
      </c>
      <c r="B3" s="6"/>
      <c r="C3" s="6"/>
      <c r="D3" s="6"/>
      <c r="E3" s="6"/>
      <c r="F3" s="6"/>
      <c r="G3" s="6"/>
      <c r="H3" s="6"/>
      <c r="L3" s="56" t="s">
        <v>183</v>
      </c>
    </row>
    <row r="4" spans="1:12" ht="36" customHeight="1" x14ac:dyDescent="0.2">
      <c r="A4" s="11" t="s">
        <v>0</v>
      </c>
      <c r="B4" s="11" t="s">
        <v>1</v>
      </c>
      <c r="C4" s="11" t="s">
        <v>2</v>
      </c>
      <c r="D4" s="27" t="s">
        <v>3</v>
      </c>
      <c r="E4" s="27" t="s">
        <v>217</v>
      </c>
      <c r="F4" s="27" t="s">
        <v>5</v>
      </c>
      <c r="G4" s="27" t="s">
        <v>6</v>
      </c>
      <c r="H4" s="11" t="s">
        <v>7</v>
      </c>
      <c r="I4" s="2"/>
      <c r="J4" s="10" t="s">
        <v>181</v>
      </c>
      <c r="K4" s="10" t="s">
        <v>182</v>
      </c>
    </row>
    <row r="5" spans="1:12" ht="18" x14ac:dyDescent="0.2">
      <c r="A5" s="12">
        <v>1</v>
      </c>
      <c r="B5" s="13" t="s">
        <v>8</v>
      </c>
      <c r="C5" s="14" t="s">
        <v>9</v>
      </c>
      <c r="D5" s="14"/>
      <c r="E5" s="14"/>
      <c r="F5" s="15">
        <v>377111519</v>
      </c>
      <c r="G5" s="15">
        <f>F5*8%</f>
        <v>30168921.52</v>
      </c>
      <c r="H5" s="15">
        <f>F5+G5</f>
        <v>407280440.51999998</v>
      </c>
      <c r="I5" s="2">
        <f>F14*1.08</f>
        <v>454545528.23691958</v>
      </c>
      <c r="J5" s="1">
        <v>385758000</v>
      </c>
      <c r="K5" s="8">
        <v>21522000</v>
      </c>
      <c r="L5" s="9">
        <v>464839000</v>
      </c>
    </row>
    <row r="6" spans="1:12" ht="34" x14ac:dyDescent="0.2">
      <c r="A6" s="16" t="s">
        <v>187</v>
      </c>
      <c r="B6" s="60" t="s">
        <v>220</v>
      </c>
      <c r="C6" s="14" t="s">
        <v>10</v>
      </c>
      <c r="D6" s="14"/>
      <c r="E6" s="14"/>
      <c r="F6" s="17">
        <v>377111519</v>
      </c>
      <c r="G6" s="17">
        <f>F6*8%</f>
        <v>30168921.52</v>
      </c>
      <c r="H6" s="17">
        <f t="shared" ref="H6:H7" si="0">F6+G6</f>
        <v>407280440.51999998</v>
      </c>
      <c r="I6" s="2"/>
    </row>
    <row r="7" spans="1:12" x14ac:dyDescent="0.2">
      <c r="A7" s="12"/>
      <c r="B7" s="14" t="s">
        <v>11</v>
      </c>
      <c r="C7" s="14" t="s">
        <v>12</v>
      </c>
      <c r="D7" s="14"/>
      <c r="E7" s="14"/>
      <c r="F7" s="17">
        <v>377111519</v>
      </c>
      <c r="G7" s="17">
        <f>F7*8%</f>
        <v>30168921.52</v>
      </c>
      <c r="H7" s="17">
        <f t="shared" si="0"/>
        <v>407280440.51999998</v>
      </c>
      <c r="I7" s="2"/>
    </row>
    <row r="8" spans="1:12" ht="17" x14ac:dyDescent="0.2">
      <c r="A8" s="12">
        <v>2</v>
      </c>
      <c r="B8" s="13" t="s">
        <v>13</v>
      </c>
      <c r="C8" s="14" t="s">
        <v>14</v>
      </c>
      <c r="D8" s="18">
        <v>3.024E-2</v>
      </c>
      <c r="E8" s="14" t="s">
        <v>219</v>
      </c>
      <c r="F8" s="15">
        <f>H8/1.08</f>
        <v>12308333.333333332</v>
      </c>
      <c r="G8" s="15">
        <f>F8*8%</f>
        <v>984666.66666666663</v>
      </c>
      <c r="H8" s="19">
        <v>13293000</v>
      </c>
      <c r="I8" s="2"/>
    </row>
    <row r="9" spans="1:12" x14ac:dyDescent="0.2">
      <c r="A9" s="12">
        <v>3</v>
      </c>
      <c r="B9" s="13" t="s">
        <v>15</v>
      </c>
      <c r="C9" s="14" t="s">
        <v>16</v>
      </c>
      <c r="D9" s="14"/>
      <c r="E9" s="14"/>
      <c r="F9" s="15">
        <f>F10+F11</f>
        <v>31455636.774925556</v>
      </c>
      <c r="G9" s="15">
        <f>G10+G11</f>
        <v>2516450.9419940445</v>
      </c>
      <c r="H9" s="15">
        <f>H10+H11</f>
        <v>33972087.716919601</v>
      </c>
      <c r="I9" s="3">
        <v>45797078</v>
      </c>
    </row>
    <row r="10" spans="1:12" x14ac:dyDescent="0.2">
      <c r="A10" s="16" t="s">
        <v>185</v>
      </c>
      <c r="B10" s="14" t="s">
        <v>18</v>
      </c>
      <c r="C10" s="14" t="s">
        <v>19</v>
      </c>
      <c r="D10" s="18">
        <v>5.3999999999999999E-2</v>
      </c>
      <c r="E10" s="14" t="s">
        <v>219</v>
      </c>
      <c r="F10" s="17">
        <f>H10/1.08</f>
        <v>20055555.555555556</v>
      </c>
      <c r="G10" s="17">
        <f>F10*8%</f>
        <v>1604444.4444444445</v>
      </c>
      <c r="H10" s="17">
        <v>21660000</v>
      </c>
      <c r="I10" s="2"/>
    </row>
    <row r="11" spans="1:12" ht="34" x14ac:dyDescent="0.2">
      <c r="A11" s="16" t="s">
        <v>186</v>
      </c>
      <c r="B11" s="14" t="s">
        <v>20</v>
      </c>
      <c r="C11" s="14" t="s">
        <v>21</v>
      </c>
      <c r="D11" s="18">
        <v>3.2030000000000003E-2</v>
      </c>
      <c r="E11" s="60" t="s">
        <v>22</v>
      </c>
      <c r="F11" s="17">
        <f>F6*3.023%</f>
        <v>11400081.21937</v>
      </c>
      <c r="G11" s="17">
        <f>F11*8%</f>
        <v>912006.49754959997</v>
      </c>
      <c r="H11" s="17">
        <f>F11+G11</f>
        <v>12312087.716919601</v>
      </c>
      <c r="I11" s="2"/>
    </row>
    <row r="12" spans="1:12" x14ac:dyDescent="0.2">
      <c r="A12" s="58">
        <v>4</v>
      </c>
      <c r="B12" s="13" t="s">
        <v>23</v>
      </c>
      <c r="C12" s="14" t="s">
        <v>24</v>
      </c>
      <c r="D12" s="18">
        <v>0.05</v>
      </c>
      <c r="E12" s="59">
        <v>0.05</v>
      </c>
      <c r="F12" s="15">
        <f>F13</f>
        <v>1283330</v>
      </c>
      <c r="G12" s="68">
        <v>0</v>
      </c>
      <c r="H12" s="15">
        <f>F12+G12</f>
        <v>1283330</v>
      </c>
      <c r="I12" s="2"/>
    </row>
    <row r="13" spans="1:12" x14ac:dyDescent="0.2">
      <c r="A13" s="16" t="s">
        <v>17</v>
      </c>
      <c r="B13" s="14" t="s">
        <v>218</v>
      </c>
      <c r="C13" s="14"/>
      <c r="D13" s="18"/>
      <c r="E13" s="59"/>
      <c r="F13" s="17">
        <v>1283330</v>
      </c>
      <c r="G13" s="69">
        <v>0</v>
      </c>
      <c r="H13" s="17">
        <f>F13+G13</f>
        <v>1283330</v>
      </c>
      <c r="I13" s="2"/>
    </row>
    <row r="14" spans="1:12" ht="32" customHeight="1" x14ac:dyDescent="0.2">
      <c r="A14" s="20" t="s">
        <v>25</v>
      </c>
      <c r="B14" s="20"/>
      <c r="C14" s="21"/>
      <c r="D14" s="21"/>
      <c r="E14" s="61" t="s">
        <v>221</v>
      </c>
      <c r="F14" s="22">
        <f>F5+F8+F9</f>
        <v>420875489.10825884</v>
      </c>
      <c r="G14" s="22">
        <f>G5+G8+G9</f>
        <v>33670039.128660709</v>
      </c>
      <c r="H14" s="22">
        <f>H5+H8+H9</f>
        <v>454545528.23691958</v>
      </c>
      <c r="I14" s="2"/>
    </row>
    <row r="15" spans="1:12" ht="32" customHeight="1" x14ac:dyDescent="0.2">
      <c r="A15" s="66" t="s">
        <v>206</v>
      </c>
      <c r="B15" s="67"/>
      <c r="C15" s="62"/>
      <c r="D15" s="62"/>
      <c r="E15" s="63"/>
      <c r="F15" s="64"/>
      <c r="G15" s="64"/>
      <c r="H15" s="65">
        <f>ROUND(H14,-3)</f>
        <v>454546000</v>
      </c>
      <c r="I15" s="2"/>
    </row>
    <row r="16" spans="1:12" ht="32" customHeight="1" x14ac:dyDescent="0.2">
      <c r="A16" s="23" t="s">
        <v>222</v>
      </c>
      <c r="B16" s="24"/>
      <c r="C16" s="24"/>
      <c r="D16" s="24"/>
      <c r="E16" s="24"/>
      <c r="F16" s="24"/>
      <c r="G16" s="24"/>
      <c r="H16" s="25"/>
    </row>
    <row r="17" spans="1:8" x14ac:dyDescent="0.2">
      <c r="A17" s="2"/>
      <c r="B17" s="2"/>
      <c r="C17" s="2"/>
      <c r="D17" s="2"/>
      <c r="E17" s="2"/>
      <c r="F17" s="26" t="s">
        <v>216</v>
      </c>
      <c r="G17" s="26"/>
      <c r="H17" s="26"/>
    </row>
    <row r="18" spans="1:8" x14ac:dyDescent="0.2">
      <c r="A18" s="2"/>
      <c r="B18" s="2"/>
      <c r="C18" s="2"/>
      <c r="D18" s="2"/>
      <c r="E18" s="2"/>
      <c r="F18" s="2"/>
      <c r="G18" s="2"/>
      <c r="H18" s="2"/>
    </row>
    <row r="19" spans="1:8" x14ac:dyDescent="0.2">
      <c r="A19" s="2"/>
      <c r="B19" s="2"/>
      <c r="C19" s="2"/>
      <c r="D19" s="2"/>
      <c r="E19" s="2"/>
      <c r="F19" s="5" t="s">
        <v>188</v>
      </c>
      <c r="G19" s="5"/>
      <c r="H19" s="5"/>
    </row>
  </sheetData>
  <mergeCells count="8">
    <mergeCell ref="F19:H19"/>
    <mergeCell ref="A1:H1"/>
    <mergeCell ref="A15:B15"/>
    <mergeCell ref="A2:H2"/>
    <mergeCell ref="A3:H3"/>
    <mergeCell ref="A14:B14"/>
    <mergeCell ref="A16:H16"/>
    <mergeCell ref="F17:H17"/>
  </mergeCells>
  <pageMargins left="0.75" right="0.75" top="1" bottom="1" header="0.5" footer="0.5"/>
  <pageSetup paperSize="9" scale="69" orientation="landscape" horizontalDpi="0" verticalDpi="0" copies="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8A90B-DB1D-D74C-B468-DC135845FC2A}">
  <sheetPr>
    <pageSetUpPr fitToPage="1"/>
  </sheetPr>
  <dimension ref="A1:I26"/>
  <sheetViews>
    <sheetView topLeftCell="A9" workbookViewId="0">
      <selection sqref="A1:H26"/>
    </sheetView>
  </sheetViews>
  <sheetFormatPr baseColWidth="10" defaultRowHeight="16" x14ac:dyDescent="0.2"/>
  <cols>
    <col min="1" max="1" width="5" customWidth="1"/>
    <col min="2" max="2" width="34" customWidth="1"/>
    <col min="3" max="3" width="12" customWidth="1"/>
    <col min="4" max="4" width="10.83203125" customWidth="1"/>
    <col min="5" max="5" width="12.6640625" customWidth="1"/>
    <col min="6" max="6" width="11.5" customWidth="1"/>
    <col min="7" max="7" width="13.33203125" customWidth="1"/>
    <col min="8" max="8" width="14.83203125" customWidth="1"/>
    <col min="9" max="9" width="24" bestFit="1" customWidth="1"/>
  </cols>
  <sheetData>
    <row r="1" spans="1:9" ht="50" customHeight="1" x14ac:dyDescent="0.2">
      <c r="A1" s="38" t="s">
        <v>201</v>
      </c>
      <c r="B1" s="38"/>
      <c r="C1" s="38"/>
      <c r="D1" s="38"/>
      <c r="E1" s="38"/>
      <c r="F1" s="38"/>
      <c r="G1" s="38"/>
      <c r="H1" s="38"/>
    </row>
    <row r="2" spans="1:9" ht="50" customHeight="1" x14ac:dyDescent="0.2">
      <c r="A2" s="39" t="str">
        <f>UPPER("Công trình: Sửa chữa hệ thống điện chiếu sáng bị ảnh hưởng sau bão số 3 năm 2024 
trên các tuyến đường nông thôn mới kiểu mẫu xã Kiến Hưng, huyện Kiến Thụy")</f>
        <v>CÔNG TRÌNH: SỬA CHỮA HỆ THỐNG ĐIỆN CHIẾU SÁNG BỊ ẢNH HƯỞNG SAU BÃO SỐ 3 NĂM 2024 
TRÊN CÁC TUYẾN ĐƯỜNG NÔNG THÔN MỚI KIỂU MẪU XÃ KIẾN HƯNG, HUYỆN KIẾN THỤY</v>
      </c>
      <c r="B2" s="39"/>
      <c r="C2" s="39"/>
      <c r="D2" s="39"/>
      <c r="E2" s="39"/>
      <c r="F2" s="39"/>
      <c r="G2" s="39"/>
      <c r="H2" s="39"/>
    </row>
    <row r="3" spans="1:9" ht="40" customHeight="1" x14ac:dyDescent="0.2">
      <c r="A3" s="70" t="s">
        <v>223</v>
      </c>
      <c r="B3" s="70"/>
      <c r="C3" s="70"/>
      <c r="D3" s="70"/>
      <c r="E3" s="70"/>
      <c r="F3" s="70"/>
      <c r="G3" s="70"/>
      <c r="H3" s="70"/>
    </row>
    <row r="4" spans="1:9" ht="17" customHeight="1" x14ac:dyDescent="0.2">
      <c r="A4" s="71"/>
      <c r="B4" s="71"/>
      <c r="C4" s="71"/>
      <c r="D4" s="71"/>
      <c r="E4" s="71"/>
      <c r="F4" s="71"/>
      <c r="G4" s="71"/>
      <c r="H4" s="71"/>
    </row>
    <row r="5" spans="1:9" ht="18" x14ac:dyDescent="0.2">
      <c r="A5" s="43" t="s">
        <v>0</v>
      </c>
      <c r="B5" s="45" t="s">
        <v>189</v>
      </c>
      <c r="C5" s="43" t="s">
        <v>26</v>
      </c>
      <c r="D5" s="47" t="s">
        <v>27</v>
      </c>
      <c r="E5" s="48"/>
      <c r="F5" s="45" t="s">
        <v>203</v>
      </c>
      <c r="G5" s="46" t="s">
        <v>202</v>
      </c>
      <c r="H5" s="46"/>
    </row>
    <row r="6" spans="1:9" ht="18" x14ac:dyDescent="0.2">
      <c r="A6" s="43"/>
      <c r="B6" s="43"/>
      <c r="C6" s="43"/>
      <c r="D6" s="45" t="s">
        <v>204</v>
      </c>
      <c r="E6" s="45" t="s">
        <v>205</v>
      </c>
      <c r="F6" s="45"/>
      <c r="G6" s="49" t="s">
        <v>204</v>
      </c>
      <c r="H6" s="50" t="s">
        <v>205</v>
      </c>
    </row>
    <row r="7" spans="1:9" ht="18" x14ac:dyDescent="0.2">
      <c r="A7" s="43" t="s">
        <v>49</v>
      </c>
      <c r="B7" s="43" t="s">
        <v>190</v>
      </c>
      <c r="C7" s="42"/>
      <c r="D7" s="2"/>
      <c r="E7" s="2"/>
      <c r="F7" s="42"/>
      <c r="G7" s="44">
        <f>SUM(G8:G20)</f>
        <v>385758000</v>
      </c>
      <c r="H7" s="44">
        <f>SUM(H8:H20)</f>
        <v>385758440</v>
      </c>
      <c r="I7" s="57">
        <f>H7/1.08</f>
        <v>357183740.74074072</v>
      </c>
    </row>
    <row r="8" spans="1:9" ht="57" x14ac:dyDescent="0.2">
      <c r="A8" s="42">
        <v>1</v>
      </c>
      <c r="B8" s="28" t="s">
        <v>192</v>
      </c>
      <c r="C8" s="29" t="s">
        <v>193</v>
      </c>
      <c r="D8" s="30">
        <v>3</v>
      </c>
      <c r="E8" s="30">
        <v>3</v>
      </c>
      <c r="F8" s="31">
        <v>4022000</v>
      </c>
      <c r="G8" s="51">
        <f>D8*F8</f>
        <v>12066000</v>
      </c>
      <c r="H8" s="53">
        <f>E8*F8</f>
        <v>12066000</v>
      </c>
      <c r="I8" s="1"/>
    </row>
    <row r="9" spans="1:9" ht="38" x14ac:dyDescent="0.2">
      <c r="A9" s="42">
        <v>2</v>
      </c>
      <c r="B9" s="28" t="s">
        <v>194</v>
      </c>
      <c r="C9" s="29" t="s">
        <v>30</v>
      </c>
      <c r="D9" s="30">
        <v>88</v>
      </c>
      <c r="E9" s="30">
        <v>88</v>
      </c>
      <c r="F9" s="31">
        <v>3137000</v>
      </c>
      <c r="G9" s="51">
        <f>D9*F9</f>
        <v>276056000</v>
      </c>
      <c r="H9" s="53">
        <f t="shared" ref="H9:H20" si="0">E9*F9</f>
        <v>276056000</v>
      </c>
      <c r="I9" s="1"/>
    </row>
    <row r="10" spans="1:9" ht="38" x14ac:dyDescent="0.2">
      <c r="A10" s="42">
        <v>3</v>
      </c>
      <c r="B10" s="28" t="s">
        <v>195</v>
      </c>
      <c r="C10" s="29" t="s">
        <v>30</v>
      </c>
      <c r="D10" s="30">
        <v>24</v>
      </c>
      <c r="E10" s="30">
        <v>24</v>
      </c>
      <c r="F10" s="31">
        <v>3587000</v>
      </c>
      <c r="G10" s="51">
        <f>D10*F10</f>
        <v>86088000</v>
      </c>
      <c r="H10" s="53">
        <f t="shared" si="0"/>
        <v>86088000</v>
      </c>
      <c r="I10" s="1"/>
    </row>
    <row r="11" spans="1:9" ht="27" customHeight="1" x14ac:dyDescent="0.2">
      <c r="A11" s="42">
        <v>4</v>
      </c>
      <c r="B11" s="28" t="s">
        <v>32</v>
      </c>
      <c r="C11" s="29" t="s">
        <v>33</v>
      </c>
      <c r="D11" s="32">
        <v>0.3</v>
      </c>
      <c r="E11" s="32">
        <v>0.3</v>
      </c>
      <c r="F11" s="31">
        <v>621000</v>
      </c>
      <c r="G11" s="51">
        <f>D11*F11</f>
        <v>186300</v>
      </c>
      <c r="H11" s="53">
        <f t="shared" si="0"/>
        <v>186300</v>
      </c>
      <c r="I11" s="1"/>
    </row>
    <row r="12" spans="1:9" ht="19" x14ac:dyDescent="0.2">
      <c r="A12" s="42">
        <v>5</v>
      </c>
      <c r="B12" s="28" t="s">
        <v>34</v>
      </c>
      <c r="C12" s="29" t="s">
        <v>35</v>
      </c>
      <c r="D12" s="30">
        <v>6</v>
      </c>
      <c r="E12" s="30">
        <v>6</v>
      </c>
      <c r="F12" s="31">
        <v>34060</v>
      </c>
      <c r="G12" s="51">
        <f>D12*F12</f>
        <v>204360</v>
      </c>
      <c r="H12" s="53">
        <f t="shared" si="0"/>
        <v>204360</v>
      </c>
    </row>
    <row r="13" spans="1:9" ht="19" x14ac:dyDescent="0.2">
      <c r="A13" s="42">
        <v>6</v>
      </c>
      <c r="B13" s="28" t="s">
        <v>36</v>
      </c>
      <c r="C13" s="29" t="s">
        <v>37</v>
      </c>
      <c r="D13" s="30">
        <v>3</v>
      </c>
      <c r="E13" s="30">
        <v>3</v>
      </c>
      <c r="F13" s="31">
        <v>49000</v>
      </c>
      <c r="G13" s="51">
        <f>D13*F13</f>
        <v>147000</v>
      </c>
      <c r="H13" s="53">
        <f t="shared" si="0"/>
        <v>147000</v>
      </c>
      <c r="I13" s="1"/>
    </row>
    <row r="14" spans="1:9" ht="19" x14ac:dyDescent="0.2">
      <c r="A14" s="42">
        <v>7</v>
      </c>
      <c r="B14" s="28" t="s">
        <v>38</v>
      </c>
      <c r="C14" s="29" t="s">
        <v>39</v>
      </c>
      <c r="D14" s="30">
        <v>3</v>
      </c>
      <c r="E14" s="30">
        <v>3</v>
      </c>
      <c r="F14" s="31">
        <v>124070</v>
      </c>
      <c r="G14" s="51">
        <f>D14*F14</f>
        <v>372210</v>
      </c>
      <c r="H14" s="53">
        <f t="shared" si="0"/>
        <v>372210</v>
      </c>
      <c r="I14" s="1"/>
    </row>
    <row r="15" spans="1:9" ht="19" x14ac:dyDescent="0.2">
      <c r="A15" s="42">
        <v>8</v>
      </c>
      <c r="B15" s="28" t="s">
        <v>40</v>
      </c>
      <c r="C15" s="29" t="s">
        <v>35</v>
      </c>
      <c r="D15" s="30">
        <v>18</v>
      </c>
      <c r="E15" s="30">
        <v>18</v>
      </c>
      <c r="F15" s="31">
        <v>62400</v>
      </c>
      <c r="G15" s="51">
        <f>D15*F15</f>
        <v>1123200</v>
      </c>
      <c r="H15" s="53">
        <f t="shared" si="0"/>
        <v>1123200</v>
      </c>
      <c r="I15" s="1"/>
    </row>
    <row r="16" spans="1:9" ht="38" x14ac:dyDescent="0.2">
      <c r="A16" s="42">
        <v>9</v>
      </c>
      <c r="B16" s="28" t="s">
        <v>196</v>
      </c>
      <c r="C16" s="29" t="s">
        <v>30</v>
      </c>
      <c r="D16" s="30">
        <v>3</v>
      </c>
      <c r="E16" s="30">
        <v>3</v>
      </c>
      <c r="F16" s="31">
        <v>319390</v>
      </c>
      <c r="G16" s="51">
        <f>D16*F16</f>
        <v>958170</v>
      </c>
      <c r="H16" s="53">
        <f t="shared" si="0"/>
        <v>958170</v>
      </c>
      <c r="I16" s="1"/>
    </row>
    <row r="17" spans="1:8" ht="19" x14ac:dyDescent="0.2">
      <c r="A17" s="42">
        <v>10</v>
      </c>
      <c r="B17" s="28" t="s">
        <v>197</v>
      </c>
      <c r="C17" s="29" t="s">
        <v>44</v>
      </c>
      <c r="D17" s="30">
        <v>3</v>
      </c>
      <c r="E17" s="30">
        <v>3</v>
      </c>
      <c r="F17" s="31">
        <v>600000</v>
      </c>
      <c r="G17" s="51">
        <f>D17*F17</f>
        <v>1800000</v>
      </c>
      <c r="H17" s="53">
        <f t="shared" si="0"/>
        <v>1800000</v>
      </c>
    </row>
    <row r="18" spans="1:8" ht="61" customHeight="1" x14ac:dyDescent="0.2">
      <c r="A18" s="42">
        <v>11</v>
      </c>
      <c r="B18" s="28" t="s">
        <v>198</v>
      </c>
      <c r="C18" s="29" t="s">
        <v>41</v>
      </c>
      <c r="D18" s="32">
        <v>1.92</v>
      </c>
      <c r="E18" s="32">
        <v>1.92</v>
      </c>
      <c r="F18" s="31">
        <v>1535000</v>
      </c>
      <c r="G18" s="51">
        <f>D18*F18</f>
        <v>2947200</v>
      </c>
      <c r="H18" s="53">
        <f t="shared" si="0"/>
        <v>2947200</v>
      </c>
    </row>
    <row r="19" spans="1:8" ht="38" x14ac:dyDescent="0.2">
      <c r="A19" s="42">
        <v>12</v>
      </c>
      <c r="B19" s="28" t="s">
        <v>199</v>
      </c>
      <c r="C19" s="29" t="s">
        <v>46</v>
      </c>
      <c r="D19" s="30">
        <v>3</v>
      </c>
      <c r="E19" s="30">
        <v>3</v>
      </c>
      <c r="F19" s="31">
        <v>500000</v>
      </c>
      <c r="G19" s="51">
        <f>D19*F19</f>
        <v>1500000</v>
      </c>
      <c r="H19" s="53">
        <f t="shared" si="0"/>
        <v>1500000</v>
      </c>
    </row>
    <row r="20" spans="1:8" ht="38" x14ac:dyDescent="0.2">
      <c r="A20" s="42">
        <v>13</v>
      </c>
      <c r="B20" s="28" t="s">
        <v>200</v>
      </c>
      <c r="C20" s="29" t="s">
        <v>146</v>
      </c>
      <c r="D20" s="33">
        <v>6.5987428571428568</v>
      </c>
      <c r="E20" s="33">
        <v>6.6</v>
      </c>
      <c r="F20" s="34">
        <v>350000</v>
      </c>
      <c r="G20" s="51">
        <f>D20*F20</f>
        <v>2309560</v>
      </c>
      <c r="H20" s="53">
        <f t="shared" si="0"/>
        <v>2310000</v>
      </c>
    </row>
    <row r="21" spans="1:8" ht="18" x14ac:dyDescent="0.2">
      <c r="A21" s="43" t="s">
        <v>74</v>
      </c>
      <c r="B21" s="43" t="s">
        <v>191</v>
      </c>
      <c r="C21" s="29"/>
      <c r="D21" s="42"/>
      <c r="E21" s="42"/>
      <c r="F21" s="42"/>
      <c r="G21" s="52">
        <f>SUM(G22)</f>
        <v>0</v>
      </c>
      <c r="H21" s="52">
        <f>SUM(H22)</f>
        <v>21522000</v>
      </c>
    </row>
    <row r="22" spans="1:8" ht="38" x14ac:dyDescent="0.2">
      <c r="A22" s="42">
        <v>1</v>
      </c>
      <c r="B22" s="28" t="s">
        <v>195</v>
      </c>
      <c r="C22" s="29" t="s">
        <v>30</v>
      </c>
      <c r="D22" s="30">
        <v>0</v>
      </c>
      <c r="E22" s="30">
        <v>6</v>
      </c>
      <c r="F22" s="31">
        <v>3587000</v>
      </c>
      <c r="G22" s="51">
        <f>D22*F22</f>
        <v>0</v>
      </c>
      <c r="H22" s="51">
        <f>E22*F22</f>
        <v>21522000</v>
      </c>
    </row>
    <row r="23" spans="1:8" ht="18" x14ac:dyDescent="0.2">
      <c r="A23" s="46" t="s">
        <v>25</v>
      </c>
      <c r="B23" s="46"/>
      <c r="C23" s="46"/>
      <c r="D23" s="46"/>
      <c r="E23" s="46"/>
      <c r="F23" s="46"/>
      <c r="G23" s="52">
        <f>G7+G21</f>
        <v>385758000</v>
      </c>
      <c r="H23" s="54">
        <f>H7+H21</f>
        <v>407280440</v>
      </c>
    </row>
    <row r="24" spans="1:8" ht="19" customHeight="1" x14ac:dyDescent="0.2">
      <c r="A24" s="55" t="s">
        <v>206</v>
      </c>
      <c r="B24" s="55"/>
      <c r="C24" s="55"/>
      <c r="D24" s="55"/>
      <c r="E24" s="55"/>
      <c r="F24" s="55"/>
      <c r="G24" s="54">
        <f>ROUND(G23,-3)</f>
        <v>385758000</v>
      </c>
      <c r="H24" s="54">
        <f>ROUND(H23,-3)</f>
        <v>407280000</v>
      </c>
    </row>
    <row r="26" spans="1:8" ht="20" x14ac:dyDescent="0.2">
      <c r="A26" s="37" t="s">
        <v>188</v>
      </c>
      <c r="B26" s="37"/>
      <c r="C26" s="37"/>
      <c r="D26" s="37"/>
      <c r="E26" s="37"/>
      <c r="F26" s="37" t="s">
        <v>207</v>
      </c>
      <c r="G26" s="37"/>
      <c r="H26" s="37"/>
    </row>
  </sheetData>
  <mergeCells count="9">
    <mergeCell ref="A23:F23"/>
    <mergeCell ref="A24:F24"/>
    <mergeCell ref="A26:E26"/>
    <mergeCell ref="F26:H26"/>
    <mergeCell ref="D5:E5"/>
    <mergeCell ref="G5:H5"/>
    <mergeCell ref="A1:H1"/>
    <mergeCell ref="A2:H2"/>
    <mergeCell ref="A3:H3"/>
  </mergeCells>
  <pageMargins left="0.7" right="0.7" top="0.75" bottom="0.75" header="0.3" footer="0.3"/>
  <pageSetup paperSize="9" scale="59" fitToHeight="2" orientation="portrait" horizontalDpi="0" verticalDpi="0" copies="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5D83-C3CD-D64A-B239-9C1A50F4A1BC}">
  <sheetPr>
    <pageSetUpPr fitToPage="1"/>
  </sheetPr>
  <dimension ref="A1:F26"/>
  <sheetViews>
    <sheetView topLeftCell="A2" workbookViewId="0">
      <selection sqref="A1:F26"/>
    </sheetView>
  </sheetViews>
  <sheetFormatPr baseColWidth="10" defaultRowHeight="16" x14ac:dyDescent="0.2"/>
  <cols>
    <col min="1" max="1" width="5.5" customWidth="1"/>
    <col min="2" max="2" width="51" customWidth="1"/>
    <col min="3" max="3" width="13.1640625" customWidth="1"/>
    <col min="5" max="5" width="12.6640625" customWidth="1"/>
    <col min="6" max="6" width="11.83203125" customWidth="1"/>
  </cols>
  <sheetData>
    <row r="1" spans="1:6" ht="41" customHeight="1" x14ac:dyDescent="0.2">
      <c r="A1" s="36" t="s">
        <v>209</v>
      </c>
      <c r="B1" s="36"/>
      <c r="C1" s="36"/>
      <c r="D1" s="36"/>
      <c r="E1" s="36"/>
      <c r="F1" s="36"/>
    </row>
    <row r="2" spans="1:6" ht="85" customHeight="1" x14ac:dyDescent="0.2">
      <c r="A2" s="39" t="s">
        <v>210</v>
      </c>
      <c r="B2" s="39"/>
      <c r="C2" s="39"/>
      <c r="D2" s="39"/>
      <c r="E2" s="39"/>
      <c r="F2" s="39"/>
    </row>
    <row r="3" spans="1:6" ht="18" x14ac:dyDescent="0.2">
      <c r="A3" s="43" t="s">
        <v>0</v>
      </c>
      <c r="B3" s="45" t="s">
        <v>189</v>
      </c>
      <c r="C3" s="43" t="s">
        <v>26</v>
      </c>
      <c r="D3" s="46" t="s">
        <v>27</v>
      </c>
      <c r="E3" s="46"/>
      <c r="F3" s="46"/>
    </row>
    <row r="4" spans="1:6" ht="18" x14ac:dyDescent="0.2">
      <c r="A4" s="43"/>
      <c r="B4" s="43"/>
      <c r="C4" s="43"/>
      <c r="D4" s="45" t="s">
        <v>204</v>
      </c>
      <c r="E4" s="45" t="s">
        <v>205</v>
      </c>
      <c r="F4" s="40" t="s">
        <v>208</v>
      </c>
    </row>
    <row r="5" spans="1:6" ht="19" x14ac:dyDescent="0.25">
      <c r="A5" s="45" t="s">
        <v>49</v>
      </c>
      <c r="B5" s="43" t="s">
        <v>190</v>
      </c>
      <c r="C5" s="42"/>
      <c r="D5" s="14"/>
      <c r="E5" s="14"/>
      <c r="F5" s="41"/>
    </row>
    <row r="6" spans="1:6" ht="38" x14ac:dyDescent="0.2">
      <c r="A6" s="42">
        <v>1</v>
      </c>
      <c r="B6" s="28" t="s">
        <v>192</v>
      </c>
      <c r="C6" s="29" t="s">
        <v>193</v>
      </c>
      <c r="D6" s="30">
        <v>3</v>
      </c>
      <c r="E6" s="30">
        <v>3</v>
      </c>
      <c r="F6" s="72">
        <f>D6-E6</f>
        <v>0</v>
      </c>
    </row>
    <row r="7" spans="1:6" ht="22" customHeight="1" x14ac:dyDescent="0.2">
      <c r="A7" s="42">
        <v>2</v>
      </c>
      <c r="B7" s="28" t="s">
        <v>194</v>
      </c>
      <c r="C7" s="29" t="s">
        <v>30</v>
      </c>
      <c r="D7" s="30">
        <v>88</v>
      </c>
      <c r="E7" s="30">
        <v>88</v>
      </c>
      <c r="F7" s="72">
        <f t="shared" ref="F7:F20" si="0">D7-E7</f>
        <v>0</v>
      </c>
    </row>
    <row r="8" spans="1:6" ht="20" customHeight="1" x14ac:dyDescent="0.2">
      <c r="A8" s="42">
        <v>3</v>
      </c>
      <c r="B8" s="28" t="s">
        <v>195</v>
      </c>
      <c r="C8" s="29" t="s">
        <v>30</v>
      </c>
      <c r="D8" s="30">
        <v>24</v>
      </c>
      <c r="E8" s="30">
        <v>24</v>
      </c>
      <c r="F8" s="72">
        <f t="shared" si="0"/>
        <v>0</v>
      </c>
    </row>
    <row r="9" spans="1:6" ht="19" x14ac:dyDescent="0.2">
      <c r="A9" s="42">
        <v>4</v>
      </c>
      <c r="B9" s="28" t="s">
        <v>32</v>
      </c>
      <c r="C9" s="29" t="s">
        <v>33</v>
      </c>
      <c r="D9" s="32">
        <v>0.3</v>
      </c>
      <c r="E9" s="32">
        <v>0.3</v>
      </c>
      <c r="F9" s="72">
        <f t="shared" si="0"/>
        <v>0</v>
      </c>
    </row>
    <row r="10" spans="1:6" ht="19" x14ac:dyDescent="0.2">
      <c r="A10" s="42">
        <v>5</v>
      </c>
      <c r="B10" s="28" t="s">
        <v>34</v>
      </c>
      <c r="C10" s="29" t="s">
        <v>35</v>
      </c>
      <c r="D10" s="30">
        <v>6</v>
      </c>
      <c r="E10" s="30">
        <v>6</v>
      </c>
      <c r="F10" s="72">
        <f t="shared" si="0"/>
        <v>0</v>
      </c>
    </row>
    <row r="11" spans="1:6" ht="19" x14ac:dyDescent="0.2">
      <c r="A11" s="42">
        <v>6</v>
      </c>
      <c r="B11" s="28" t="s">
        <v>36</v>
      </c>
      <c r="C11" s="29" t="s">
        <v>37</v>
      </c>
      <c r="D11" s="30">
        <v>3</v>
      </c>
      <c r="E11" s="30">
        <v>3</v>
      </c>
      <c r="F11" s="72">
        <f t="shared" si="0"/>
        <v>0</v>
      </c>
    </row>
    <row r="12" spans="1:6" ht="19" x14ac:dyDescent="0.2">
      <c r="A12" s="42">
        <v>7</v>
      </c>
      <c r="B12" s="28" t="s">
        <v>38</v>
      </c>
      <c r="C12" s="29" t="s">
        <v>39</v>
      </c>
      <c r="D12" s="30">
        <v>3</v>
      </c>
      <c r="E12" s="30">
        <v>3</v>
      </c>
      <c r="F12" s="72">
        <f t="shared" si="0"/>
        <v>0</v>
      </c>
    </row>
    <row r="13" spans="1:6" ht="19" x14ac:dyDescent="0.2">
      <c r="A13" s="42">
        <v>8</v>
      </c>
      <c r="B13" s="28" t="s">
        <v>40</v>
      </c>
      <c r="C13" s="29" t="s">
        <v>35</v>
      </c>
      <c r="D13" s="30">
        <v>18</v>
      </c>
      <c r="E13" s="30">
        <v>18</v>
      </c>
      <c r="F13" s="72">
        <f t="shared" si="0"/>
        <v>0</v>
      </c>
    </row>
    <row r="14" spans="1:6" ht="19" x14ac:dyDescent="0.2">
      <c r="A14" s="42">
        <v>9</v>
      </c>
      <c r="B14" s="28" t="s">
        <v>196</v>
      </c>
      <c r="C14" s="29" t="s">
        <v>30</v>
      </c>
      <c r="D14" s="30">
        <v>3</v>
      </c>
      <c r="E14" s="30">
        <v>3</v>
      </c>
      <c r="F14" s="72">
        <f t="shared" si="0"/>
        <v>0</v>
      </c>
    </row>
    <row r="15" spans="1:6" ht="19" x14ac:dyDescent="0.2">
      <c r="A15" s="42">
        <v>10</v>
      </c>
      <c r="B15" s="28" t="s">
        <v>197</v>
      </c>
      <c r="C15" s="29" t="s">
        <v>44</v>
      </c>
      <c r="D15" s="30">
        <v>3</v>
      </c>
      <c r="E15" s="30">
        <v>3</v>
      </c>
      <c r="F15" s="72">
        <f t="shared" si="0"/>
        <v>0</v>
      </c>
    </row>
    <row r="16" spans="1:6" ht="36" customHeight="1" x14ac:dyDescent="0.2">
      <c r="A16" s="42">
        <v>11</v>
      </c>
      <c r="B16" s="28" t="s">
        <v>198</v>
      </c>
      <c r="C16" s="29" t="s">
        <v>41</v>
      </c>
      <c r="D16" s="32">
        <v>1.92</v>
      </c>
      <c r="E16" s="32">
        <v>1.92</v>
      </c>
      <c r="F16" s="72">
        <f t="shared" si="0"/>
        <v>0</v>
      </c>
    </row>
    <row r="17" spans="1:6" ht="19" x14ac:dyDescent="0.2">
      <c r="A17" s="42">
        <v>12</v>
      </c>
      <c r="B17" s="28" t="s">
        <v>199</v>
      </c>
      <c r="C17" s="29" t="s">
        <v>46</v>
      </c>
      <c r="D17" s="30">
        <v>3</v>
      </c>
      <c r="E17" s="30">
        <v>3</v>
      </c>
      <c r="F17" s="72">
        <f t="shared" si="0"/>
        <v>0</v>
      </c>
    </row>
    <row r="18" spans="1:6" ht="25" customHeight="1" x14ac:dyDescent="0.2">
      <c r="A18" s="42">
        <v>13</v>
      </c>
      <c r="B18" s="28" t="s">
        <v>200</v>
      </c>
      <c r="C18" s="29" t="s">
        <v>146</v>
      </c>
      <c r="D18" s="33">
        <v>6.5987428571428568</v>
      </c>
      <c r="E18" s="33">
        <v>6.6</v>
      </c>
      <c r="F18" s="72">
        <f t="shared" si="0"/>
        <v>-1.2571428571428456E-3</v>
      </c>
    </row>
    <row r="19" spans="1:6" ht="19" x14ac:dyDescent="0.2">
      <c r="A19" s="45" t="s">
        <v>74</v>
      </c>
      <c r="B19" s="43" t="s">
        <v>191</v>
      </c>
      <c r="C19" s="29"/>
      <c r="D19" s="42"/>
      <c r="E19" s="42"/>
      <c r="F19" s="72">
        <f t="shared" si="0"/>
        <v>0</v>
      </c>
    </row>
    <row r="20" spans="1:6" ht="26" customHeight="1" x14ac:dyDescent="0.2">
      <c r="A20" s="42">
        <v>1</v>
      </c>
      <c r="B20" s="28" t="s">
        <v>195</v>
      </c>
      <c r="C20" s="29" t="s">
        <v>30</v>
      </c>
      <c r="D20" s="30">
        <v>0</v>
      </c>
      <c r="E20" s="30">
        <v>6</v>
      </c>
      <c r="F20" s="72">
        <f t="shared" si="0"/>
        <v>-6</v>
      </c>
    </row>
    <row r="22" spans="1:6" ht="18" x14ac:dyDescent="0.2">
      <c r="A22" s="36" t="s">
        <v>213</v>
      </c>
      <c r="B22" s="36"/>
      <c r="C22" s="36"/>
      <c r="D22" s="36" t="s">
        <v>211</v>
      </c>
      <c r="E22" s="36"/>
      <c r="F22" s="36"/>
    </row>
    <row r="23" spans="1:6" ht="18" x14ac:dyDescent="0.2">
      <c r="A23" s="35"/>
      <c r="B23" s="35"/>
      <c r="C23" s="35"/>
      <c r="D23" s="35"/>
      <c r="E23" s="35"/>
      <c r="F23" s="35"/>
    </row>
    <row r="24" spans="1:6" ht="18" x14ac:dyDescent="0.2">
      <c r="A24" s="35"/>
      <c r="B24" s="35"/>
      <c r="C24" s="35"/>
      <c r="D24" s="35"/>
      <c r="E24" s="35"/>
      <c r="F24" s="35"/>
    </row>
    <row r="25" spans="1:6" ht="98" customHeight="1" x14ac:dyDescent="0.2">
      <c r="A25" s="35"/>
      <c r="B25" s="35"/>
      <c r="C25" s="35"/>
      <c r="D25" s="35"/>
      <c r="E25" s="35"/>
      <c r="F25" s="35"/>
    </row>
    <row r="26" spans="1:6" ht="18" x14ac:dyDescent="0.2">
      <c r="A26" s="36" t="s">
        <v>214</v>
      </c>
      <c r="B26" s="36"/>
      <c r="C26" s="36"/>
      <c r="D26" s="36" t="s">
        <v>212</v>
      </c>
      <c r="E26" s="36"/>
      <c r="F26" s="36"/>
    </row>
  </sheetData>
  <mergeCells count="7">
    <mergeCell ref="D26:F26"/>
    <mergeCell ref="A26:C26"/>
    <mergeCell ref="D3:F3"/>
    <mergeCell ref="A1:F1"/>
    <mergeCell ref="A2:F2"/>
    <mergeCell ref="A22:C22"/>
    <mergeCell ref="D22:F22"/>
  </mergeCells>
  <pageMargins left="0.7" right="0.7" top="0.75" bottom="0.75" header="0.3" footer="0.3"/>
  <pageSetup paperSize="9" scale="78" orientation="portrait" horizontalDpi="0" verticalDpi="0" copies="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AA4A7-60A8-3C4B-B2F5-FFA3FC9CFBEE}">
  <dimension ref="A1:E20"/>
  <sheetViews>
    <sheetView workbookViewId="0">
      <selection activeCell="B22" sqref="B22"/>
    </sheetView>
  </sheetViews>
  <sheetFormatPr baseColWidth="10" defaultRowHeight="16" x14ac:dyDescent="0.2"/>
  <cols>
    <col min="1" max="1" width="4.1640625" bestFit="1" customWidth="1"/>
    <col min="2" max="2" width="60" bestFit="1" customWidth="1"/>
    <col min="3" max="3" width="7.1640625" bestFit="1" customWidth="1"/>
    <col min="4" max="4" width="20.6640625" bestFit="1" customWidth="1"/>
    <col min="5" max="5" width="11.1640625" bestFit="1" customWidth="1"/>
  </cols>
  <sheetData>
    <row r="1" spans="1:5" ht="37" customHeight="1" x14ac:dyDescent="0.2">
      <c r="A1" s="4"/>
      <c r="B1" s="4"/>
      <c r="C1" s="4"/>
      <c r="D1" s="4"/>
      <c r="E1" s="4"/>
    </row>
    <row r="2" spans="1:5" ht="37" customHeight="1" x14ac:dyDescent="0.2">
      <c r="A2" s="4"/>
      <c r="B2" s="4"/>
      <c r="C2" s="4"/>
      <c r="D2" s="4"/>
      <c r="E2" s="4"/>
    </row>
    <row r="3" spans="1:5" x14ac:dyDescent="0.2">
      <c r="A3" t="s">
        <v>0</v>
      </c>
      <c r="B3" t="s">
        <v>47</v>
      </c>
      <c r="C3" t="s">
        <v>2</v>
      </c>
      <c r="D3" t="s">
        <v>4</v>
      </c>
      <c r="E3" t="s">
        <v>48</v>
      </c>
    </row>
    <row r="4" spans="1:5" x14ac:dyDescent="0.2">
      <c r="A4" t="s">
        <v>49</v>
      </c>
      <c r="B4" t="s">
        <v>50</v>
      </c>
      <c r="C4" t="s">
        <v>51</v>
      </c>
      <c r="D4" t="s">
        <v>52</v>
      </c>
      <c r="E4" s="1">
        <v>314750108</v>
      </c>
    </row>
    <row r="5" spans="1:5" x14ac:dyDescent="0.2">
      <c r="B5" t="s">
        <v>53</v>
      </c>
      <c r="C5" t="s">
        <v>54</v>
      </c>
      <c r="D5" t="s">
        <v>55</v>
      </c>
      <c r="E5" s="1">
        <v>277297506</v>
      </c>
    </row>
    <row r="6" spans="1:5" x14ac:dyDescent="0.2">
      <c r="B6" t="s">
        <v>56</v>
      </c>
      <c r="C6" t="s">
        <v>57</v>
      </c>
      <c r="D6" t="s">
        <v>58</v>
      </c>
      <c r="E6" s="1">
        <v>33831037</v>
      </c>
    </row>
    <row r="7" spans="1:5" x14ac:dyDescent="0.2">
      <c r="B7" t="s">
        <v>59</v>
      </c>
      <c r="C7" t="s">
        <v>60</v>
      </c>
      <c r="D7" t="s">
        <v>61</v>
      </c>
      <c r="E7" s="1">
        <v>243466469</v>
      </c>
    </row>
    <row r="8" spans="1:5" x14ac:dyDescent="0.2">
      <c r="B8" t="s">
        <v>62</v>
      </c>
      <c r="C8" t="s">
        <v>63</v>
      </c>
      <c r="D8" t="s">
        <v>64</v>
      </c>
      <c r="E8" s="1">
        <v>14107154</v>
      </c>
    </row>
    <row r="9" spans="1:5" x14ac:dyDescent="0.2">
      <c r="B9" t="s">
        <v>56</v>
      </c>
      <c r="C9" t="s">
        <v>65</v>
      </c>
      <c r="D9" t="s">
        <v>58</v>
      </c>
      <c r="E9" s="1">
        <v>12472820</v>
      </c>
    </row>
    <row r="10" spans="1:5" x14ac:dyDescent="0.2">
      <c r="B10" t="s">
        <v>66</v>
      </c>
      <c r="C10" t="s">
        <v>67</v>
      </c>
      <c r="D10" t="s">
        <v>61</v>
      </c>
      <c r="E10" s="1">
        <v>1634334</v>
      </c>
    </row>
    <row r="11" spans="1:5" x14ac:dyDescent="0.2">
      <c r="B11" t="s">
        <v>68</v>
      </c>
      <c r="C11" t="s">
        <v>69</v>
      </c>
      <c r="D11" t="s">
        <v>70</v>
      </c>
      <c r="E11" s="1">
        <v>23345448</v>
      </c>
    </row>
    <row r="12" spans="1:5" x14ac:dyDescent="0.2">
      <c r="B12" t="s">
        <v>56</v>
      </c>
      <c r="C12" t="s">
        <v>71</v>
      </c>
      <c r="D12" t="s">
        <v>58</v>
      </c>
      <c r="E12" s="1">
        <v>25478660</v>
      </c>
    </row>
    <row r="13" spans="1:5" x14ac:dyDescent="0.2">
      <c r="B13" t="s">
        <v>72</v>
      </c>
      <c r="C13" t="s">
        <v>73</v>
      </c>
      <c r="D13" t="s">
        <v>61</v>
      </c>
      <c r="E13" s="1">
        <v>-2133211</v>
      </c>
    </row>
    <row r="14" spans="1:5" x14ac:dyDescent="0.2">
      <c r="A14" t="s">
        <v>74</v>
      </c>
      <c r="B14" t="s">
        <v>75</v>
      </c>
      <c r="C14" t="s">
        <v>76</v>
      </c>
      <c r="D14" t="s">
        <v>77</v>
      </c>
      <c r="E14" s="1">
        <v>29271760</v>
      </c>
    </row>
    <row r="15" spans="1:5" x14ac:dyDescent="0.2">
      <c r="B15" t="s">
        <v>78</v>
      </c>
      <c r="C15" t="s">
        <v>79</v>
      </c>
      <c r="D15" t="s">
        <v>80</v>
      </c>
      <c r="E15" s="1">
        <v>19514507</v>
      </c>
    </row>
    <row r="16" spans="1:5" x14ac:dyDescent="0.2">
      <c r="B16" t="s">
        <v>81</v>
      </c>
      <c r="C16" t="s">
        <v>82</v>
      </c>
      <c r="D16" t="s">
        <v>83</v>
      </c>
      <c r="E16" s="1">
        <v>3462251</v>
      </c>
    </row>
    <row r="17" spans="1:5" x14ac:dyDescent="0.2">
      <c r="B17" t="s">
        <v>84</v>
      </c>
      <c r="C17" t="s">
        <v>42</v>
      </c>
      <c r="D17" t="s">
        <v>85</v>
      </c>
      <c r="E17" s="1">
        <v>6295002</v>
      </c>
    </row>
    <row r="18" spans="1:5" x14ac:dyDescent="0.2">
      <c r="A18" t="s">
        <v>86</v>
      </c>
      <c r="B18" t="s">
        <v>87</v>
      </c>
      <c r="C18" t="s">
        <v>88</v>
      </c>
      <c r="D18" t="s">
        <v>89</v>
      </c>
      <c r="E18" s="1">
        <v>20641312</v>
      </c>
    </row>
    <row r="19" spans="1:5" x14ac:dyDescent="0.2">
      <c r="A19" t="s">
        <v>90</v>
      </c>
      <c r="B19" t="s">
        <v>91</v>
      </c>
      <c r="C19" t="s">
        <v>92</v>
      </c>
      <c r="D19" t="s">
        <v>93</v>
      </c>
      <c r="E19" s="1">
        <v>36466318</v>
      </c>
    </row>
    <row r="20" spans="1:5" x14ac:dyDescent="0.2">
      <c r="A20" t="s">
        <v>94</v>
      </c>
      <c r="B20" t="s">
        <v>95</v>
      </c>
      <c r="C20" t="s">
        <v>10</v>
      </c>
      <c r="D20" t="s">
        <v>96</v>
      </c>
      <c r="E20" s="1">
        <v>401129498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DA684-45BC-484C-B47B-CB41F036C08C}">
  <dimension ref="A1:PG43"/>
  <sheetViews>
    <sheetView workbookViewId="0">
      <selection activeCell="L1" sqref="L1"/>
    </sheetView>
  </sheetViews>
  <sheetFormatPr baseColWidth="10" defaultRowHeight="16" x14ac:dyDescent="0.2"/>
  <cols>
    <col min="1" max="1" width="19" bestFit="1" customWidth="1"/>
    <col min="2" max="2" width="10.33203125" bestFit="1" customWidth="1"/>
    <col min="3" max="3" width="40.33203125" bestFit="1" customWidth="1"/>
    <col min="4" max="4" width="7.33203125" bestFit="1" customWidth="1"/>
    <col min="5" max="5" width="10" bestFit="1" customWidth="1"/>
    <col min="6" max="6" width="9.83203125" bestFit="1" customWidth="1"/>
    <col min="7" max="7" width="9.6640625" bestFit="1" customWidth="1"/>
    <col min="8" max="8" width="7.33203125" bestFit="1" customWidth="1"/>
    <col min="9" max="9" width="12.83203125" bestFit="1" customWidth="1"/>
    <col min="10" max="10" width="13.33203125" bestFit="1" customWidth="1"/>
    <col min="11" max="11" width="11.1640625" bestFit="1" customWidth="1"/>
    <col min="12" max="12" width="19.5" customWidth="1"/>
    <col min="19" max="19" width="2.1640625" bestFit="1" customWidth="1"/>
    <col min="20" max="20" width="3.1640625" bestFit="1" customWidth="1"/>
    <col min="21" max="21" width="36.1640625" bestFit="1" customWidth="1"/>
    <col min="22" max="22" width="3.5" bestFit="1" customWidth="1"/>
    <col min="23" max="23" width="2.1640625" bestFit="1" customWidth="1"/>
    <col min="24" max="24" width="7.6640625" bestFit="1" customWidth="1"/>
    <col min="26" max="26" width="2.1640625" bestFit="1" customWidth="1"/>
    <col min="27" max="27" width="7.6640625" bestFit="1" customWidth="1"/>
    <col min="28" max="28" width="2.1640625" bestFit="1" customWidth="1"/>
    <col min="29" max="29" width="3.6640625" bestFit="1" customWidth="1"/>
    <col min="30" max="30" width="3.1640625" bestFit="1" customWidth="1"/>
    <col min="31" max="31" width="20.6640625" bestFit="1" customWidth="1"/>
    <col min="32" max="32" width="3.83203125" bestFit="1" customWidth="1"/>
    <col min="33" max="33" width="6.1640625" bestFit="1" customWidth="1"/>
    <col min="34" max="34" width="7.6640625" bestFit="1" customWidth="1"/>
    <col min="36" max="36" width="2.1640625" bestFit="1" customWidth="1"/>
    <col min="37" max="37" width="7.6640625" bestFit="1" customWidth="1"/>
    <col min="38" max="38" width="2.1640625" bestFit="1" customWidth="1"/>
    <col min="39" max="39" width="3.6640625" bestFit="1" customWidth="1"/>
    <col min="40" max="40" width="3.1640625" bestFit="1" customWidth="1"/>
    <col min="41" max="41" width="31" bestFit="1" customWidth="1"/>
    <col min="42" max="42" width="7.33203125" bestFit="1" customWidth="1"/>
    <col min="43" max="43" width="2.1640625" bestFit="1" customWidth="1"/>
    <col min="44" max="44" width="7.6640625" bestFit="1" customWidth="1"/>
    <col min="46" max="46" width="2.1640625" bestFit="1" customWidth="1"/>
    <col min="47" max="47" width="7.6640625" bestFit="1" customWidth="1"/>
    <col min="48" max="48" width="2.1640625" bestFit="1" customWidth="1"/>
    <col min="49" max="49" width="3.6640625" bestFit="1" customWidth="1"/>
    <col min="50" max="50" width="8.83203125" bestFit="1" customWidth="1"/>
    <col min="51" max="51" width="9.33203125" bestFit="1" customWidth="1"/>
    <col min="52" max="52" width="5.1640625" bestFit="1" customWidth="1"/>
    <col min="53" max="53" width="2.1640625" bestFit="1" customWidth="1"/>
    <col min="54" max="54" width="5.6640625" bestFit="1" customWidth="1"/>
    <col min="56" max="56" width="2.1640625" bestFit="1" customWidth="1"/>
    <col min="57" max="58" width="6.6640625" bestFit="1" customWidth="1"/>
    <col min="59" max="59" width="8.1640625" bestFit="1" customWidth="1"/>
    <col min="60" max="60" width="8.83203125" bestFit="1" customWidth="1"/>
    <col min="61" max="61" width="35" bestFit="1" customWidth="1"/>
    <col min="62" max="62" width="3.33203125" bestFit="1" customWidth="1"/>
    <col min="63" max="63" width="3.1640625" bestFit="1" customWidth="1"/>
    <col min="64" max="64" width="7.6640625" bestFit="1" customWidth="1"/>
    <col min="66" max="66" width="2.1640625" bestFit="1" customWidth="1"/>
    <col min="67" max="68" width="9.1640625" bestFit="1" customWidth="1"/>
    <col min="69" max="69" width="12.6640625" bestFit="1" customWidth="1"/>
    <col min="70" max="70" width="8.83203125" bestFit="1" customWidth="1"/>
    <col min="71" max="71" width="35" bestFit="1" customWidth="1"/>
    <col min="72" max="72" width="3.33203125" bestFit="1" customWidth="1"/>
    <col min="73" max="73" width="3.1640625" bestFit="1" customWidth="1"/>
    <col min="74" max="74" width="7.6640625" bestFit="1" customWidth="1"/>
    <col min="76" max="76" width="2.1640625" bestFit="1" customWidth="1"/>
    <col min="77" max="78" width="9.1640625" bestFit="1" customWidth="1"/>
    <col min="79" max="79" width="11.6640625" bestFit="1" customWidth="1"/>
    <col min="80" max="80" width="8.83203125" bestFit="1" customWidth="1"/>
    <col min="81" max="81" width="31" bestFit="1" customWidth="1"/>
    <col min="82" max="82" width="2.83203125" bestFit="1" customWidth="1"/>
    <col min="83" max="83" width="6.1640625" bestFit="1" customWidth="1"/>
    <col min="84" max="84" width="5.6640625" bestFit="1" customWidth="1"/>
    <col min="86" max="86" width="2.1640625" bestFit="1" customWidth="1"/>
    <col min="87" max="88" width="6.6640625" bestFit="1" customWidth="1"/>
    <col min="89" max="89" width="9.1640625" bestFit="1" customWidth="1"/>
    <col min="90" max="90" width="8.83203125" bestFit="1" customWidth="1"/>
    <col min="91" max="91" width="8.1640625" bestFit="1" customWidth="1"/>
    <col min="92" max="92" width="3.83203125" bestFit="1" customWidth="1"/>
    <col min="93" max="93" width="7.1640625" bestFit="1" customWidth="1"/>
    <col min="94" max="94" width="7.6640625" bestFit="1" customWidth="1"/>
    <col min="96" max="96" width="2.1640625" bestFit="1" customWidth="1"/>
    <col min="97" max="98" width="7.6640625" bestFit="1" customWidth="1"/>
    <col min="99" max="99" width="9.1640625" bestFit="1" customWidth="1"/>
    <col min="100" max="100" width="8.83203125" bestFit="1" customWidth="1"/>
    <col min="101" max="101" width="33" bestFit="1" customWidth="1"/>
    <col min="102" max="102" width="3.33203125" bestFit="1" customWidth="1"/>
    <col min="103" max="103" width="2.1640625" bestFit="1" customWidth="1"/>
    <col min="104" max="104" width="7.6640625" bestFit="1" customWidth="1"/>
    <col min="106" max="106" width="2.1640625" bestFit="1" customWidth="1"/>
    <col min="107" max="108" width="7.6640625" bestFit="1" customWidth="1"/>
    <col min="109" max="109" width="10.1640625" bestFit="1" customWidth="1"/>
    <col min="110" max="110" width="8.83203125" bestFit="1" customWidth="1"/>
    <col min="111" max="111" width="30.1640625" bestFit="1" customWidth="1"/>
    <col min="112" max="112" width="3.6640625" bestFit="1" customWidth="1"/>
    <col min="113" max="113" width="2.1640625" bestFit="1" customWidth="1"/>
    <col min="114" max="114" width="9.1640625" bestFit="1" customWidth="1"/>
    <col min="116" max="116" width="2.1640625" bestFit="1" customWidth="1"/>
    <col min="117" max="117" width="9.1640625" bestFit="1" customWidth="1"/>
    <col min="118" max="118" width="9.83203125" bestFit="1" customWidth="1"/>
    <col min="119" max="119" width="12.33203125" bestFit="1" customWidth="1"/>
    <col min="120" max="120" width="8.83203125" bestFit="1" customWidth="1"/>
    <col min="121" max="121" width="7.5" bestFit="1" customWidth="1"/>
    <col min="122" max="122" width="4.1640625" bestFit="1" customWidth="1"/>
    <col min="123" max="123" width="2.1640625" bestFit="1" customWidth="1"/>
    <col min="124" max="124" width="6.6640625" bestFit="1" customWidth="1"/>
    <col min="126" max="126" width="2.1640625" bestFit="1" customWidth="1"/>
    <col min="127" max="128" width="7.6640625" bestFit="1" customWidth="1"/>
    <col min="129" max="129" width="10.1640625" bestFit="1" customWidth="1"/>
    <col min="130" max="130" width="5.1640625" bestFit="1" customWidth="1"/>
    <col min="131" max="131" width="24.83203125" bestFit="1" customWidth="1"/>
    <col min="132" max="132" width="2.83203125" bestFit="1" customWidth="1"/>
    <col min="133" max="133" width="3.1640625" bestFit="1" customWidth="1"/>
    <col min="134" max="134" width="2.1640625" bestFit="1" customWidth="1"/>
    <col min="136" max="136" width="2.1640625" bestFit="1" customWidth="1"/>
    <col min="137" max="138" width="6.6640625" bestFit="1" customWidth="1"/>
    <col min="139" max="139" width="10.1640625" bestFit="1" customWidth="1"/>
    <col min="140" max="140" width="8.83203125" bestFit="1" customWidth="1"/>
    <col min="141" max="141" width="6.6640625" bestFit="1" customWidth="1"/>
    <col min="142" max="142" width="3.83203125" bestFit="1" customWidth="1"/>
    <col min="143" max="143" width="7.1640625" bestFit="1" customWidth="1"/>
    <col min="144" max="144" width="7.6640625" bestFit="1" customWidth="1"/>
    <col min="146" max="146" width="2.1640625" bestFit="1" customWidth="1"/>
    <col min="147" max="147" width="7.6640625" bestFit="1" customWidth="1"/>
    <col min="148" max="148" width="6.6640625" bestFit="1" customWidth="1"/>
    <col min="149" max="149" width="10.1640625" bestFit="1" customWidth="1"/>
    <col min="150" max="150" width="8.83203125" bestFit="1" customWidth="1"/>
    <col min="151" max="151" width="20.1640625" bestFit="1" customWidth="1"/>
    <col min="152" max="152" width="3.33203125" bestFit="1" customWidth="1"/>
    <col min="153" max="153" width="3.1640625" bestFit="1" customWidth="1"/>
    <col min="154" max="154" width="6.6640625" bestFit="1" customWidth="1"/>
    <col min="156" max="156" width="2.1640625" bestFit="1" customWidth="1"/>
    <col min="157" max="157" width="5.6640625" bestFit="1" customWidth="1"/>
    <col min="158" max="158" width="6.33203125" bestFit="1" customWidth="1"/>
    <col min="159" max="159" width="9.83203125" bestFit="1" customWidth="1"/>
    <col min="160" max="160" width="8.83203125" bestFit="1" customWidth="1"/>
    <col min="161" max="161" width="5" bestFit="1" customWidth="1"/>
    <col min="162" max="162" width="3" bestFit="1" customWidth="1"/>
    <col min="163" max="163" width="6.1640625" bestFit="1" customWidth="1"/>
    <col min="164" max="164" width="6.6640625" bestFit="1" customWidth="1"/>
    <col min="166" max="166" width="2.1640625" bestFit="1" customWidth="1"/>
    <col min="167" max="167" width="6.6640625" bestFit="1" customWidth="1"/>
    <col min="168" max="168" width="5.6640625" bestFit="1" customWidth="1"/>
    <col min="169" max="169" width="8.1640625" bestFit="1" customWidth="1"/>
    <col min="170" max="171" width="8.83203125" bestFit="1" customWidth="1"/>
    <col min="172" max="172" width="3.83203125" bestFit="1" customWidth="1"/>
    <col min="173" max="173" width="7.1640625" bestFit="1" customWidth="1"/>
    <col min="174" max="174" width="9.1640625" bestFit="1" customWidth="1"/>
    <col min="176" max="176" width="2.1640625" bestFit="1" customWidth="1"/>
    <col min="177" max="177" width="9.1640625" bestFit="1" customWidth="1"/>
    <col min="178" max="178" width="8.33203125" bestFit="1" customWidth="1"/>
    <col min="179" max="180" width="8.83203125" bestFit="1" customWidth="1"/>
    <col min="181" max="181" width="9.5" bestFit="1" customWidth="1"/>
    <col min="182" max="182" width="3.83203125" bestFit="1" customWidth="1"/>
    <col min="183" max="183" width="7.1640625" bestFit="1" customWidth="1"/>
    <col min="184" max="184" width="9.1640625" bestFit="1" customWidth="1"/>
    <col min="186" max="186" width="2.1640625" bestFit="1" customWidth="1"/>
    <col min="187" max="187" width="9.1640625" bestFit="1" customWidth="1"/>
    <col min="188" max="188" width="8.33203125" bestFit="1" customWidth="1"/>
    <col min="189" max="190" width="8.83203125" bestFit="1" customWidth="1"/>
    <col min="191" max="191" width="6.83203125" bestFit="1" customWidth="1"/>
    <col min="192" max="192" width="3.83203125" bestFit="1" customWidth="1"/>
    <col min="193" max="193" width="7.1640625" bestFit="1" customWidth="1"/>
    <col min="194" max="194" width="9.1640625" bestFit="1" customWidth="1"/>
    <col min="196" max="196" width="2.1640625" bestFit="1" customWidth="1"/>
    <col min="197" max="197" width="9.1640625" bestFit="1" customWidth="1"/>
    <col min="198" max="198" width="8.33203125" bestFit="1" customWidth="1"/>
    <col min="199" max="200" width="8.83203125" bestFit="1" customWidth="1"/>
    <col min="201" max="201" width="5.6640625" bestFit="1" customWidth="1"/>
    <col min="202" max="202" width="2.83203125" bestFit="1" customWidth="1"/>
    <col min="203" max="203" width="8.1640625" bestFit="1" customWidth="1"/>
    <col min="204" max="204" width="3.1640625" bestFit="1" customWidth="1"/>
    <col min="206" max="206" width="2.1640625" bestFit="1" customWidth="1"/>
    <col min="207" max="207" width="3.1640625" bestFit="1" customWidth="1"/>
    <col min="208" max="208" width="2.1640625" bestFit="1" customWidth="1"/>
    <col min="209" max="209" width="8.1640625" bestFit="1" customWidth="1"/>
    <col min="210" max="210" width="8.83203125" bestFit="1" customWidth="1"/>
    <col min="211" max="211" width="8" bestFit="1" customWidth="1"/>
    <col min="212" max="212" width="3" bestFit="1" customWidth="1"/>
    <col min="213" max="213" width="4.1640625" bestFit="1" customWidth="1"/>
    <col min="214" max="214" width="6.6640625" bestFit="1" customWidth="1"/>
    <col min="216" max="216" width="2.1640625" bestFit="1" customWidth="1"/>
    <col min="217" max="217" width="6.6640625" bestFit="1" customWidth="1"/>
    <col min="218" max="218" width="2.1640625" bestFit="1" customWidth="1"/>
    <col min="219" max="219" width="4.6640625" bestFit="1" customWidth="1"/>
    <col min="220" max="220" width="10" bestFit="1" customWidth="1"/>
    <col min="221" max="221" width="13.33203125" bestFit="1" customWidth="1"/>
    <col min="222" max="222" width="3" bestFit="1" customWidth="1"/>
    <col min="223" max="223" width="8.1640625" bestFit="1" customWidth="1"/>
    <col min="224" max="224" width="5.6640625" bestFit="1" customWidth="1"/>
    <col min="226" max="226" width="2.1640625" bestFit="1" customWidth="1"/>
    <col min="227" max="227" width="5.6640625" bestFit="1" customWidth="1"/>
    <col min="228" max="228" width="3.1640625" bestFit="1" customWidth="1"/>
    <col min="229" max="229" width="9.1640625" bestFit="1" customWidth="1"/>
    <col min="230" max="230" width="5.1640625" bestFit="1" customWidth="1"/>
    <col min="231" max="231" width="11.5" bestFit="1" customWidth="1"/>
    <col min="232" max="232" width="2.6640625" bestFit="1" customWidth="1"/>
    <col min="234" max="234" width="5.6640625" bestFit="1" customWidth="1"/>
    <col min="238" max="238" width="14.1640625" bestFit="1" customWidth="1"/>
    <col min="247" max="247" width="22.5" bestFit="1" customWidth="1"/>
    <col min="256" max="256" width="2.1640625" bestFit="1" customWidth="1"/>
    <col min="257" max="257" width="6" bestFit="1" customWidth="1"/>
    <col min="258" max="258" width="14.6640625" bestFit="1" customWidth="1"/>
    <col min="259" max="259" width="5" bestFit="1" customWidth="1"/>
    <col min="260" max="260" width="5.1640625" bestFit="1" customWidth="1"/>
    <col min="261" max="261" width="2.1640625" bestFit="1" customWidth="1"/>
    <col min="263" max="263" width="2.1640625" bestFit="1" customWidth="1"/>
    <col min="264" max="265" width="7.6640625" bestFit="1" customWidth="1"/>
    <col min="266" max="266" width="9.1640625" bestFit="1" customWidth="1"/>
    <col min="267" max="267" width="7" bestFit="1" customWidth="1"/>
    <col min="268" max="268" width="13.6640625" bestFit="1" customWidth="1"/>
    <col min="269" max="269" width="5" bestFit="1" customWidth="1"/>
    <col min="270" max="270" width="5.1640625" bestFit="1" customWidth="1"/>
    <col min="271" max="271" width="2.1640625" bestFit="1" customWidth="1"/>
    <col min="273" max="273" width="2.1640625" bestFit="1" customWidth="1"/>
    <col min="274" max="275" width="7.6640625" bestFit="1" customWidth="1"/>
    <col min="276" max="276" width="9.1640625" bestFit="1" customWidth="1"/>
    <col min="277" max="277" width="6" bestFit="1" customWidth="1"/>
    <col min="278" max="278" width="23" bestFit="1" customWidth="1"/>
    <col min="279" max="279" width="5" bestFit="1" customWidth="1"/>
    <col min="280" max="280" width="7.1640625" bestFit="1" customWidth="1"/>
    <col min="282" max="282" width="7.6640625" bestFit="1" customWidth="1"/>
    <col min="283" max="283" width="2.1640625" bestFit="1" customWidth="1"/>
    <col min="284" max="284" width="7.6640625" bestFit="1" customWidth="1"/>
    <col min="285" max="285" width="6.6640625" bestFit="1" customWidth="1"/>
    <col min="286" max="286" width="8.1640625" bestFit="1" customWidth="1"/>
    <col min="287" max="287" width="6" bestFit="1" customWidth="1"/>
    <col min="288" max="288" width="23" bestFit="1" customWidth="1"/>
    <col min="289" max="289" width="5" bestFit="1" customWidth="1"/>
    <col min="290" max="290" width="7.1640625" bestFit="1" customWidth="1"/>
    <col min="292" max="292" width="7.6640625" bestFit="1" customWidth="1"/>
    <col min="293" max="293" width="2.1640625" bestFit="1" customWidth="1"/>
    <col min="294" max="294" width="7.6640625" bestFit="1" customWidth="1"/>
    <col min="295" max="295" width="6.6640625" bestFit="1" customWidth="1"/>
    <col min="296" max="296" width="8.1640625" bestFit="1" customWidth="1"/>
    <col min="297" max="297" width="6" bestFit="1" customWidth="1"/>
    <col min="298" max="298" width="23" bestFit="1" customWidth="1"/>
    <col min="299" max="299" width="5" bestFit="1" customWidth="1"/>
    <col min="300" max="300" width="8.1640625" bestFit="1" customWidth="1"/>
    <col min="302" max="302" width="7.6640625" bestFit="1" customWidth="1"/>
    <col min="303" max="303" width="2.1640625" bestFit="1" customWidth="1"/>
    <col min="304" max="304" width="7.6640625" bestFit="1" customWidth="1"/>
    <col min="305" max="305" width="6.6640625" bestFit="1" customWidth="1"/>
    <col min="306" max="306" width="25.6640625" bestFit="1" customWidth="1"/>
    <col min="315" max="315" width="22.5" bestFit="1" customWidth="1"/>
    <col min="324" max="324" width="2.1640625" bestFit="1" customWidth="1"/>
    <col min="325" max="325" width="10.33203125" bestFit="1" customWidth="1"/>
    <col min="326" max="326" width="26.1640625" bestFit="1" customWidth="1"/>
    <col min="327" max="327" width="3" bestFit="1" customWidth="1"/>
    <col min="328" max="328" width="4.1640625" bestFit="1" customWidth="1"/>
    <col min="330" max="330" width="9.1640625" bestFit="1" customWidth="1"/>
    <col min="331" max="331" width="2.1640625" bestFit="1" customWidth="1"/>
    <col min="332" max="332" width="9.1640625" bestFit="1" customWidth="1"/>
    <col min="333" max="333" width="8.33203125" bestFit="1" customWidth="1"/>
    <col min="334" max="334" width="8.83203125" bestFit="1" customWidth="1"/>
    <col min="335" max="335" width="6.83203125" bestFit="1" customWidth="1"/>
    <col min="336" max="336" width="23.83203125" bestFit="1" customWidth="1"/>
    <col min="337" max="337" width="3" bestFit="1" customWidth="1"/>
    <col min="338" max="338" width="6.1640625" bestFit="1" customWidth="1"/>
    <col min="339" max="339" width="2.1640625" bestFit="1" customWidth="1"/>
    <col min="341" max="343" width="2.1640625" bestFit="1" customWidth="1"/>
    <col min="344" max="344" width="3.6640625" bestFit="1" customWidth="1"/>
    <col min="345" max="345" width="10.33203125" bestFit="1" customWidth="1"/>
    <col min="346" max="346" width="40.33203125" bestFit="1" customWidth="1"/>
    <col min="347" max="347" width="3" bestFit="1" customWidth="1"/>
    <col min="348" max="348" width="7.1640625" bestFit="1" customWidth="1"/>
    <col min="350" max="350" width="7.6640625" bestFit="1" customWidth="1"/>
    <col min="351" max="351" width="2.1640625" bestFit="1" customWidth="1"/>
    <col min="352" max="352" width="7.6640625" bestFit="1" customWidth="1"/>
    <col min="353" max="353" width="6.6640625" bestFit="1" customWidth="1"/>
    <col min="354" max="354" width="7.1640625" bestFit="1" customWidth="1"/>
    <col min="355" max="355" width="10.33203125" bestFit="1" customWidth="1"/>
    <col min="356" max="356" width="36.5" bestFit="1" customWidth="1"/>
    <col min="357" max="357" width="3" bestFit="1" customWidth="1"/>
    <col min="358" max="358" width="7.1640625" bestFit="1" customWidth="1"/>
    <col min="360" max="360" width="7.6640625" bestFit="1" customWidth="1"/>
    <col min="361" max="361" width="2.1640625" bestFit="1" customWidth="1"/>
    <col min="362" max="362" width="7.6640625" bestFit="1" customWidth="1"/>
    <col min="363" max="364" width="6.33203125" bestFit="1" customWidth="1"/>
    <col min="365" max="365" width="10.33203125" bestFit="1" customWidth="1"/>
    <col min="366" max="366" width="21.5" bestFit="1" customWidth="1"/>
    <col min="367" max="367" width="3" bestFit="1" customWidth="1"/>
    <col min="368" max="368" width="6.1640625" bestFit="1" customWidth="1"/>
    <col min="369" max="369" width="2.1640625" bestFit="1" customWidth="1"/>
    <col min="371" max="371" width="2.1640625" bestFit="1" customWidth="1"/>
    <col min="372" max="373" width="6.6640625" bestFit="1" customWidth="1"/>
    <col min="374" max="374" width="7.1640625" bestFit="1" customWidth="1"/>
    <col min="375" max="375" width="10.33203125" bestFit="1" customWidth="1"/>
    <col min="376" max="376" width="35.5" bestFit="1" customWidth="1"/>
    <col min="377" max="377" width="3" bestFit="1" customWidth="1"/>
    <col min="378" max="378" width="4.1640625" bestFit="1" customWidth="1"/>
    <col min="380" max="380" width="7.6640625" bestFit="1" customWidth="1"/>
    <col min="381" max="381" width="2.1640625" bestFit="1" customWidth="1"/>
    <col min="382" max="382" width="7.6640625" bestFit="1" customWidth="1"/>
    <col min="383" max="383" width="6.6640625" bestFit="1" customWidth="1"/>
    <col min="384" max="384" width="8.1640625" bestFit="1" customWidth="1"/>
    <col min="385" max="385" width="10.33203125" bestFit="1" customWidth="1"/>
    <col min="386" max="386" width="32.6640625" bestFit="1" customWidth="1"/>
    <col min="387" max="387" width="3" bestFit="1" customWidth="1"/>
    <col min="388" max="388" width="7.1640625" bestFit="1" customWidth="1"/>
    <col min="390" max="390" width="7.6640625" bestFit="1" customWidth="1"/>
    <col min="391" max="391" width="2.1640625" bestFit="1" customWidth="1"/>
    <col min="392" max="392" width="7.6640625" bestFit="1" customWidth="1"/>
    <col min="393" max="393" width="6.6640625" bestFit="1" customWidth="1"/>
    <col min="394" max="394" width="7.1640625" bestFit="1" customWidth="1"/>
    <col min="395" max="395" width="10.33203125" bestFit="1" customWidth="1"/>
    <col min="396" max="396" width="23.83203125" bestFit="1" customWidth="1"/>
    <col min="397" max="397" width="3" bestFit="1" customWidth="1"/>
    <col min="398" max="398" width="7.1640625" bestFit="1" customWidth="1"/>
    <col min="400" max="400" width="9.1640625" bestFit="1" customWidth="1"/>
    <col min="401" max="401" width="2.1640625" bestFit="1" customWidth="1"/>
    <col min="402" max="402" width="9.1640625" bestFit="1" customWidth="1"/>
    <col min="403" max="403" width="8.33203125" bestFit="1" customWidth="1"/>
    <col min="404" max="404" width="8.83203125" bestFit="1" customWidth="1"/>
    <col min="405" max="405" width="10.33203125" bestFit="1" customWidth="1"/>
    <col min="406" max="406" width="26.83203125" bestFit="1" customWidth="1"/>
    <col min="407" max="407" width="3" bestFit="1" customWidth="1"/>
    <col min="408" max="408" width="6.1640625" bestFit="1" customWidth="1"/>
    <col min="410" max="410" width="9.1640625" bestFit="1" customWidth="1"/>
    <col min="411" max="411" width="2.1640625" bestFit="1" customWidth="1"/>
    <col min="412" max="412" width="9.1640625" bestFit="1" customWidth="1"/>
    <col min="413" max="413" width="8.33203125" bestFit="1" customWidth="1"/>
    <col min="414" max="414" width="28.5" bestFit="1" customWidth="1"/>
    <col min="423" max="423" width="9.83203125" bestFit="1" customWidth="1"/>
  </cols>
  <sheetData>
    <row r="1" spans="1:423" x14ac:dyDescent="0.2">
      <c r="A1" t="s">
        <v>0</v>
      </c>
      <c r="B1" t="s">
        <v>97</v>
      </c>
      <c r="C1" t="s">
        <v>98</v>
      </c>
      <c r="D1" t="s">
        <v>99</v>
      </c>
      <c r="E1" t="s">
        <v>27</v>
      </c>
      <c r="F1" t="s">
        <v>100</v>
      </c>
      <c r="G1" t="s">
        <v>101</v>
      </c>
      <c r="H1" t="s">
        <v>102</v>
      </c>
      <c r="I1" t="s">
        <v>103</v>
      </c>
      <c r="J1" t="s">
        <v>174</v>
      </c>
      <c r="X1" s="1"/>
      <c r="AA1" s="1"/>
      <c r="AH1" s="1"/>
      <c r="AK1" s="1"/>
      <c r="AR1" s="1"/>
      <c r="AU1" s="1"/>
      <c r="BB1" s="1"/>
      <c r="BE1" s="1"/>
      <c r="BF1" s="1"/>
      <c r="BL1" s="1"/>
      <c r="BO1" s="1"/>
      <c r="BP1" s="1"/>
      <c r="BV1" s="1"/>
      <c r="BY1" s="1"/>
      <c r="BZ1" s="1"/>
      <c r="CF1" s="1"/>
      <c r="CI1" s="1"/>
      <c r="CJ1" s="1"/>
      <c r="CP1" s="1"/>
      <c r="CS1" s="1"/>
      <c r="CT1" s="1"/>
      <c r="CZ1" s="1"/>
      <c r="DC1" s="1"/>
      <c r="DD1" s="1"/>
      <c r="DJ1" s="1"/>
      <c r="DM1" s="1"/>
      <c r="DN1" s="1"/>
      <c r="DT1" s="1"/>
      <c r="DW1" s="1"/>
      <c r="DX1" s="1"/>
      <c r="EG1" s="1"/>
      <c r="EH1" s="1"/>
      <c r="EN1" s="1"/>
      <c r="EQ1" s="1"/>
      <c r="ER1" s="1"/>
      <c r="EX1" s="1"/>
      <c r="FA1" s="1"/>
      <c r="FB1" s="1"/>
      <c r="FH1" s="1"/>
      <c r="FK1" s="1"/>
      <c r="FL1" s="1"/>
      <c r="FR1" s="1"/>
      <c r="FU1" s="1"/>
      <c r="FV1" s="1"/>
      <c r="GB1" s="1"/>
      <c r="GE1" s="1"/>
      <c r="GF1" s="1"/>
      <c r="GL1" s="1"/>
      <c r="GO1" s="1"/>
      <c r="GP1" s="1"/>
      <c r="HF1" s="1"/>
      <c r="HI1" s="1"/>
      <c r="HP1" s="1"/>
      <c r="HS1" s="1"/>
      <c r="HZ1" s="1"/>
      <c r="JD1" s="1"/>
      <c r="JE1" s="1"/>
      <c r="JN1" s="1"/>
      <c r="JO1" s="1"/>
      <c r="JV1" s="1"/>
      <c r="JX1" s="1"/>
      <c r="JY1" s="1"/>
      <c r="KF1" s="1"/>
      <c r="KH1" s="1"/>
      <c r="KI1" s="1"/>
      <c r="KP1" s="1"/>
      <c r="KR1" s="1"/>
      <c r="KS1" s="1"/>
      <c r="LR1" s="1"/>
      <c r="LT1" s="1"/>
      <c r="LU1" s="1"/>
      <c r="ML1" s="1"/>
      <c r="MN1" s="1"/>
      <c r="MO1" s="1"/>
      <c r="MV1" s="1"/>
      <c r="MX1" s="1"/>
      <c r="MY1" s="1"/>
      <c r="NH1" s="1"/>
      <c r="NI1" s="1"/>
      <c r="NP1" s="1"/>
      <c r="NR1" s="1"/>
      <c r="NS1" s="1"/>
      <c r="NZ1" s="1"/>
      <c r="OB1" s="1"/>
      <c r="OC1" s="1"/>
      <c r="OJ1" s="1"/>
      <c r="OL1" s="1"/>
      <c r="OM1" s="1"/>
      <c r="OT1" s="1"/>
      <c r="OV1" s="1"/>
      <c r="OW1" s="1"/>
      <c r="PG1" s="1"/>
    </row>
    <row r="2" spans="1:423" x14ac:dyDescent="0.2">
      <c r="A2" s="4" t="s">
        <v>175</v>
      </c>
      <c r="B2" s="4"/>
    </row>
    <row r="3" spans="1:423" x14ac:dyDescent="0.2">
      <c r="A3">
        <v>1</v>
      </c>
      <c r="B3" t="s">
        <v>42</v>
      </c>
      <c r="C3" t="s">
        <v>43</v>
      </c>
      <c r="D3" t="s">
        <v>104</v>
      </c>
      <c r="E3">
        <v>3</v>
      </c>
      <c r="F3" s="1">
        <v>600000</v>
      </c>
      <c r="H3">
        <v>1</v>
      </c>
      <c r="I3" s="1">
        <v>600000</v>
      </c>
      <c r="J3">
        <v>0</v>
      </c>
      <c r="K3">
        <v>0</v>
      </c>
    </row>
    <row r="4" spans="1:423" x14ac:dyDescent="0.2">
      <c r="A4">
        <v>2</v>
      </c>
      <c r="B4" t="s">
        <v>42</v>
      </c>
      <c r="C4" t="s">
        <v>45</v>
      </c>
      <c r="D4" t="s">
        <v>41</v>
      </c>
      <c r="E4">
        <v>2.4E-2</v>
      </c>
      <c r="F4" s="1">
        <v>960000</v>
      </c>
      <c r="H4">
        <v>1</v>
      </c>
      <c r="I4" s="1">
        <v>960000</v>
      </c>
      <c r="J4">
        <v>0</v>
      </c>
      <c r="K4">
        <v>0</v>
      </c>
    </row>
    <row r="5" spans="1:423" x14ac:dyDescent="0.2">
      <c r="A5">
        <v>3</v>
      </c>
      <c r="B5" t="s">
        <v>42</v>
      </c>
      <c r="C5" t="s">
        <v>105</v>
      </c>
      <c r="D5" t="s">
        <v>46</v>
      </c>
      <c r="E5">
        <v>3</v>
      </c>
      <c r="F5" s="1">
        <v>500000</v>
      </c>
      <c r="H5">
        <v>1</v>
      </c>
      <c r="I5" s="1">
        <v>500000</v>
      </c>
      <c r="J5">
        <v>0</v>
      </c>
      <c r="K5">
        <v>0</v>
      </c>
    </row>
    <row r="6" spans="1:423" x14ac:dyDescent="0.2">
      <c r="A6">
        <v>4</v>
      </c>
      <c r="B6" t="s">
        <v>106</v>
      </c>
      <c r="C6" t="s">
        <v>107</v>
      </c>
      <c r="D6" t="s">
        <v>37</v>
      </c>
      <c r="E6">
        <v>3</v>
      </c>
      <c r="F6" s="1">
        <v>8000</v>
      </c>
      <c r="H6">
        <v>1</v>
      </c>
      <c r="I6" s="1">
        <v>25000</v>
      </c>
      <c r="J6" s="1">
        <v>17000</v>
      </c>
      <c r="K6" s="1">
        <v>51000</v>
      </c>
    </row>
    <row r="7" spans="1:423" x14ac:dyDescent="0.2">
      <c r="A7">
        <v>5</v>
      </c>
      <c r="B7" t="s">
        <v>108</v>
      </c>
      <c r="C7" t="s">
        <v>29</v>
      </c>
      <c r="D7" t="s">
        <v>30</v>
      </c>
      <c r="E7">
        <v>88</v>
      </c>
      <c r="F7" s="1">
        <v>122730</v>
      </c>
      <c r="H7">
        <v>1</v>
      </c>
      <c r="I7" s="1">
        <v>2250000</v>
      </c>
      <c r="J7" s="1">
        <v>2127270</v>
      </c>
      <c r="K7" s="1">
        <v>187199760</v>
      </c>
    </row>
    <row r="8" spans="1:423" x14ac:dyDescent="0.2">
      <c r="A8">
        <v>6</v>
      </c>
      <c r="B8" t="s">
        <v>108</v>
      </c>
      <c r="C8" t="s">
        <v>31</v>
      </c>
      <c r="D8" t="s">
        <v>30</v>
      </c>
      <c r="E8">
        <v>24</v>
      </c>
      <c r="F8" s="1">
        <v>122730</v>
      </c>
      <c r="H8">
        <v>1</v>
      </c>
      <c r="I8" s="1">
        <v>2550000</v>
      </c>
      <c r="J8" s="1">
        <v>2427270</v>
      </c>
      <c r="K8" s="1">
        <v>58254480</v>
      </c>
    </row>
    <row r="9" spans="1:423" x14ac:dyDescent="0.2">
      <c r="A9">
        <v>7</v>
      </c>
      <c r="B9" t="s">
        <v>109</v>
      </c>
      <c r="C9" t="s">
        <v>110</v>
      </c>
      <c r="D9" t="s">
        <v>111</v>
      </c>
      <c r="E9">
        <v>30.45</v>
      </c>
      <c r="F9" s="1">
        <v>2760</v>
      </c>
      <c r="H9">
        <v>1</v>
      </c>
      <c r="I9" s="1">
        <v>26818</v>
      </c>
      <c r="J9" s="1">
        <v>24058</v>
      </c>
      <c r="K9" s="1">
        <v>732566</v>
      </c>
    </row>
    <row r="10" spans="1:423" x14ac:dyDescent="0.2">
      <c r="A10">
        <v>8</v>
      </c>
      <c r="B10" t="s">
        <v>112</v>
      </c>
      <c r="C10" t="s">
        <v>113</v>
      </c>
      <c r="D10" t="s">
        <v>41</v>
      </c>
      <c r="E10">
        <v>1.0390999999999999</v>
      </c>
      <c r="F10" s="1">
        <v>450000</v>
      </c>
      <c r="H10">
        <v>1</v>
      </c>
      <c r="I10" s="1">
        <v>580000</v>
      </c>
      <c r="J10" s="1">
        <v>130000</v>
      </c>
      <c r="K10" s="1">
        <v>135084</v>
      </c>
    </row>
    <row r="11" spans="1:423" x14ac:dyDescent="0.2">
      <c r="A11">
        <v>9</v>
      </c>
      <c r="B11" t="s">
        <v>114</v>
      </c>
      <c r="C11" t="s">
        <v>115</v>
      </c>
      <c r="D11" t="s">
        <v>30</v>
      </c>
      <c r="E11">
        <v>3</v>
      </c>
      <c r="F11" s="1">
        <v>197000</v>
      </c>
      <c r="H11">
        <v>1</v>
      </c>
      <c r="I11" s="1">
        <v>450000</v>
      </c>
      <c r="J11" s="1">
        <v>253000</v>
      </c>
      <c r="K11" s="1">
        <v>759000</v>
      </c>
    </row>
    <row r="12" spans="1:423" x14ac:dyDescent="0.2">
      <c r="A12">
        <v>10</v>
      </c>
      <c r="B12" t="s">
        <v>116</v>
      </c>
      <c r="C12" t="s">
        <v>117</v>
      </c>
      <c r="D12" t="s">
        <v>28</v>
      </c>
      <c r="E12">
        <v>3</v>
      </c>
      <c r="F12" s="1">
        <v>4537634</v>
      </c>
      <c r="H12">
        <v>1</v>
      </c>
      <c r="I12" s="1">
        <v>3042000</v>
      </c>
      <c r="J12" s="1">
        <v>-1495634</v>
      </c>
      <c r="K12" s="1">
        <v>-4486902</v>
      </c>
    </row>
    <row r="13" spans="1:423" x14ac:dyDescent="0.2">
      <c r="A13">
        <v>11</v>
      </c>
      <c r="B13" t="s">
        <v>118</v>
      </c>
      <c r="C13" t="s">
        <v>119</v>
      </c>
      <c r="D13" t="s">
        <v>39</v>
      </c>
      <c r="E13">
        <v>3</v>
      </c>
      <c r="F13" s="1">
        <v>28000</v>
      </c>
      <c r="H13">
        <v>1</v>
      </c>
      <c r="I13" s="1">
        <v>150000</v>
      </c>
      <c r="J13" s="1">
        <v>122000</v>
      </c>
      <c r="K13" s="1">
        <v>366000</v>
      </c>
    </row>
    <row r="14" spans="1:423" x14ac:dyDescent="0.2">
      <c r="A14">
        <v>12</v>
      </c>
      <c r="B14">
        <v>1169</v>
      </c>
      <c r="C14" t="s">
        <v>120</v>
      </c>
      <c r="D14" t="s">
        <v>111</v>
      </c>
      <c r="E14">
        <v>15</v>
      </c>
      <c r="F14">
        <v>0</v>
      </c>
      <c r="H14">
        <v>1</v>
      </c>
      <c r="I14" s="1">
        <v>26727</v>
      </c>
      <c r="J14" s="1">
        <v>26727</v>
      </c>
      <c r="K14" s="1">
        <v>400905</v>
      </c>
    </row>
    <row r="15" spans="1:423" x14ac:dyDescent="0.2">
      <c r="A15">
        <v>13</v>
      </c>
      <c r="B15" t="s">
        <v>121</v>
      </c>
      <c r="C15" t="s">
        <v>122</v>
      </c>
      <c r="D15" t="s">
        <v>41</v>
      </c>
      <c r="E15">
        <v>1.7141</v>
      </c>
      <c r="F15" s="1">
        <v>320000</v>
      </c>
      <c r="H15">
        <v>1</v>
      </c>
      <c r="I15" s="1">
        <v>380000</v>
      </c>
      <c r="J15" s="1">
        <v>60000</v>
      </c>
      <c r="K15" s="1">
        <v>102848</v>
      </c>
    </row>
    <row r="16" spans="1:423" x14ac:dyDescent="0.2">
      <c r="A16">
        <v>14</v>
      </c>
      <c r="B16" t="s">
        <v>123</v>
      </c>
      <c r="C16" t="s">
        <v>124</v>
      </c>
      <c r="D16" t="s">
        <v>30</v>
      </c>
      <c r="E16">
        <v>18</v>
      </c>
      <c r="F16" s="1">
        <v>10000</v>
      </c>
      <c r="H16">
        <v>1</v>
      </c>
      <c r="I16" s="1">
        <v>5000</v>
      </c>
      <c r="J16" s="1">
        <v>-5000</v>
      </c>
      <c r="K16" s="1">
        <v>-90000</v>
      </c>
    </row>
    <row r="17" spans="1:11" x14ac:dyDescent="0.2">
      <c r="A17">
        <v>15</v>
      </c>
      <c r="B17" t="s">
        <v>125</v>
      </c>
      <c r="C17" t="s">
        <v>126</v>
      </c>
      <c r="D17" t="s">
        <v>127</v>
      </c>
      <c r="E17">
        <v>1.296</v>
      </c>
      <c r="F17" s="1">
        <v>23000</v>
      </c>
      <c r="H17">
        <v>1</v>
      </c>
      <c r="I17" s="1">
        <v>24000</v>
      </c>
      <c r="J17" s="1">
        <v>1000</v>
      </c>
      <c r="K17" s="1">
        <v>1296</v>
      </c>
    </row>
    <row r="18" spans="1:11" x14ac:dyDescent="0.2">
      <c r="A18">
        <v>16</v>
      </c>
      <c r="B18" t="s">
        <v>128</v>
      </c>
      <c r="C18" t="s">
        <v>129</v>
      </c>
      <c r="D18" t="s">
        <v>41</v>
      </c>
      <c r="E18">
        <v>2.8899999999999999E-2</v>
      </c>
      <c r="F18" s="1">
        <v>3409091</v>
      </c>
      <c r="H18">
        <v>1</v>
      </c>
      <c r="I18" s="1">
        <v>3300000</v>
      </c>
      <c r="J18" s="1">
        <v>-109091</v>
      </c>
      <c r="K18" s="1">
        <v>-3158</v>
      </c>
    </row>
    <row r="19" spans="1:11" x14ac:dyDescent="0.2">
      <c r="A19">
        <v>17</v>
      </c>
      <c r="B19" t="s">
        <v>130</v>
      </c>
      <c r="C19" t="s">
        <v>131</v>
      </c>
      <c r="D19" t="s">
        <v>41</v>
      </c>
      <c r="E19">
        <v>1.8100000000000002E-2</v>
      </c>
      <c r="F19" s="1">
        <v>3409091</v>
      </c>
      <c r="H19">
        <v>1</v>
      </c>
      <c r="I19" s="1">
        <v>3300000</v>
      </c>
      <c r="J19" s="1">
        <v>-109091</v>
      </c>
      <c r="K19" s="1">
        <v>-1979</v>
      </c>
    </row>
    <row r="20" spans="1:11" x14ac:dyDescent="0.2">
      <c r="A20">
        <v>18</v>
      </c>
      <c r="B20" t="s">
        <v>132</v>
      </c>
      <c r="C20" t="s">
        <v>133</v>
      </c>
      <c r="D20" t="s">
        <v>41</v>
      </c>
      <c r="E20">
        <v>6.8599999999999994E-2</v>
      </c>
      <c r="F20" s="1">
        <v>3409091</v>
      </c>
      <c r="H20">
        <v>1</v>
      </c>
      <c r="I20" s="1">
        <v>3300000</v>
      </c>
      <c r="J20" s="1">
        <v>-109091</v>
      </c>
      <c r="K20" s="1">
        <v>-7484</v>
      </c>
    </row>
    <row r="21" spans="1:11" x14ac:dyDescent="0.2">
      <c r="A21">
        <v>19</v>
      </c>
      <c r="B21" t="s">
        <v>134</v>
      </c>
      <c r="C21" t="s">
        <v>135</v>
      </c>
      <c r="D21" t="s">
        <v>136</v>
      </c>
      <c r="E21">
        <v>360.14400000000001</v>
      </c>
      <c r="F21">
        <v>12</v>
      </c>
      <c r="H21">
        <v>1</v>
      </c>
      <c r="I21">
        <v>20</v>
      </c>
      <c r="J21">
        <v>8</v>
      </c>
      <c r="K21" s="1">
        <v>2881</v>
      </c>
    </row>
    <row r="22" spans="1:11" x14ac:dyDescent="0.2">
      <c r="A22">
        <v>20</v>
      </c>
      <c r="B22" t="s">
        <v>137</v>
      </c>
      <c r="C22" t="s">
        <v>138</v>
      </c>
      <c r="D22" t="s">
        <v>127</v>
      </c>
      <c r="E22">
        <v>0.3</v>
      </c>
      <c r="F22" s="1">
        <v>25000</v>
      </c>
      <c r="H22">
        <v>1</v>
      </c>
      <c r="I22" s="1">
        <v>25000</v>
      </c>
      <c r="J22">
        <v>0</v>
      </c>
      <c r="K22">
        <v>0</v>
      </c>
    </row>
    <row r="23" spans="1:11" x14ac:dyDescent="0.2">
      <c r="A23">
        <v>21</v>
      </c>
      <c r="B23" t="s">
        <v>139</v>
      </c>
      <c r="C23" t="s">
        <v>140</v>
      </c>
      <c r="D23" t="s">
        <v>127</v>
      </c>
      <c r="E23">
        <v>509.71199999999999</v>
      </c>
      <c r="F23" s="1">
        <v>1398</v>
      </c>
      <c r="H23">
        <v>1</v>
      </c>
      <c r="I23" s="1">
        <v>1491</v>
      </c>
      <c r="J23">
        <v>93</v>
      </c>
      <c r="K23" s="1">
        <v>47403</v>
      </c>
    </row>
    <row r="24" spans="1:11" x14ac:dyDescent="0.2">
      <c r="A24">
        <v>22</v>
      </c>
      <c r="B24" t="s">
        <v>141</v>
      </c>
      <c r="C24" t="s">
        <v>142</v>
      </c>
      <c r="D24" t="s">
        <v>143</v>
      </c>
      <c r="F24" s="1">
        <v>2769</v>
      </c>
    </row>
    <row r="25" spans="1:11" x14ac:dyDescent="0.2">
      <c r="A25" s="4" t="s">
        <v>176</v>
      </c>
      <c r="B25" s="4"/>
      <c r="J25" s="1">
        <v>243466469</v>
      </c>
    </row>
    <row r="26" spans="1:11" x14ac:dyDescent="0.2">
      <c r="A26" s="4" t="s">
        <v>177</v>
      </c>
      <c r="B26" s="4"/>
    </row>
    <row r="27" spans="1:11" x14ac:dyDescent="0.2">
      <c r="A27">
        <v>1</v>
      </c>
      <c r="B27" t="s">
        <v>144</v>
      </c>
      <c r="C27" t="s">
        <v>145</v>
      </c>
      <c r="D27" t="s">
        <v>146</v>
      </c>
      <c r="E27">
        <v>0.56999999999999995</v>
      </c>
      <c r="F27">
        <v>0</v>
      </c>
      <c r="H27">
        <v>1</v>
      </c>
      <c r="I27" s="1">
        <v>313174</v>
      </c>
      <c r="J27" s="1">
        <v>313174</v>
      </c>
      <c r="K27" s="1">
        <v>178509</v>
      </c>
    </row>
    <row r="28" spans="1:11" x14ac:dyDescent="0.2">
      <c r="A28">
        <v>2</v>
      </c>
      <c r="B28" t="s">
        <v>147</v>
      </c>
      <c r="C28" t="s">
        <v>148</v>
      </c>
      <c r="D28" t="s">
        <v>146</v>
      </c>
      <c r="E28">
        <v>0.69</v>
      </c>
      <c r="F28">
        <v>0</v>
      </c>
      <c r="H28">
        <v>1</v>
      </c>
      <c r="I28" s="1">
        <v>281430</v>
      </c>
      <c r="J28" s="1">
        <v>281430</v>
      </c>
      <c r="K28" s="1">
        <v>194187</v>
      </c>
    </row>
    <row r="29" spans="1:11" x14ac:dyDescent="0.2">
      <c r="A29">
        <v>3</v>
      </c>
      <c r="B29" t="s">
        <v>149</v>
      </c>
      <c r="C29" t="s">
        <v>150</v>
      </c>
      <c r="D29" t="s">
        <v>146</v>
      </c>
      <c r="E29">
        <v>3.6063000000000001</v>
      </c>
      <c r="G29" s="1">
        <v>221303</v>
      </c>
      <c r="H29">
        <v>1</v>
      </c>
      <c r="I29" s="1">
        <v>243707</v>
      </c>
      <c r="J29" s="1">
        <v>22404</v>
      </c>
      <c r="K29" s="1">
        <v>80796</v>
      </c>
    </row>
    <row r="30" spans="1:11" x14ac:dyDescent="0.2">
      <c r="A30">
        <v>4</v>
      </c>
      <c r="B30" t="s">
        <v>151</v>
      </c>
      <c r="C30" t="s">
        <v>152</v>
      </c>
      <c r="D30" t="s">
        <v>146</v>
      </c>
      <c r="E30">
        <v>2.6616</v>
      </c>
      <c r="G30" s="1">
        <v>239592</v>
      </c>
      <c r="H30">
        <v>1</v>
      </c>
      <c r="I30" s="1">
        <v>263826</v>
      </c>
      <c r="J30" s="1">
        <v>24234</v>
      </c>
      <c r="K30" s="1">
        <v>64501</v>
      </c>
    </row>
    <row r="31" spans="1:11" x14ac:dyDescent="0.2">
      <c r="A31">
        <v>5</v>
      </c>
      <c r="B31" t="s">
        <v>153</v>
      </c>
      <c r="C31" t="s">
        <v>154</v>
      </c>
      <c r="D31" t="s">
        <v>146</v>
      </c>
      <c r="E31">
        <v>42.126100000000001</v>
      </c>
      <c r="G31" s="1">
        <v>262000</v>
      </c>
      <c r="H31">
        <v>1</v>
      </c>
      <c r="I31" s="1">
        <v>288500</v>
      </c>
      <c r="J31" s="1">
        <v>26500</v>
      </c>
      <c r="K31" s="1">
        <v>1116341</v>
      </c>
    </row>
    <row r="32" spans="1:11" x14ac:dyDescent="0.2">
      <c r="A32" s="4" t="s">
        <v>178</v>
      </c>
      <c r="B32" s="4"/>
      <c r="J32" s="1">
        <v>1634334</v>
      </c>
    </row>
    <row r="33" spans="1:11" x14ac:dyDescent="0.2">
      <c r="A33" s="4" t="s">
        <v>179</v>
      </c>
      <c r="B33" s="4"/>
    </row>
    <row r="34" spans="1:11" x14ac:dyDescent="0.2">
      <c r="A34">
        <v>1</v>
      </c>
      <c r="B34" t="s">
        <v>155</v>
      </c>
      <c r="C34" t="s">
        <v>156</v>
      </c>
      <c r="D34" t="s">
        <v>157</v>
      </c>
      <c r="E34">
        <v>0.3</v>
      </c>
      <c r="G34" s="1">
        <v>1612736</v>
      </c>
      <c r="H34">
        <v>1</v>
      </c>
      <c r="I34" s="1">
        <v>1468113</v>
      </c>
      <c r="J34" s="1">
        <v>-144623</v>
      </c>
      <c r="K34" s="1">
        <v>-43387</v>
      </c>
    </row>
    <row r="35" spans="1:11" x14ac:dyDescent="0.2">
      <c r="A35">
        <v>2</v>
      </c>
      <c r="B35" t="s">
        <v>158</v>
      </c>
      <c r="C35" t="s">
        <v>159</v>
      </c>
      <c r="D35" t="s">
        <v>157</v>
      </c>
      <c r="E35">
        <v>0.53100000000000003</v>
      </c>
      <c r="F35">
        <v>0</v>
      </c>
      <c r="H35">
        <v>1</v>
      </c>
      <c r="I35">
        <v>0</v>
      </c>
      <c r="J35">
        <v>0</v>
      </c>
      <c r="K35">
        <v>0</v>
      </c>
    </row>
    <row r="36" spans="1:11" x14ac:dyDescent="0.2">
      <c r="A36">
        <v>3</v>
      </c>
      <c r="B36" t="s">
        <v>160</v>
      </c>
      <c r="C36" t="s">
        <v>161</v>
      </c>
      <c r="D36" t="s">
        <v>157</v>
      </c>
      <c r="E36">
        <v>0.1709</v>
      </c>
      <c r="G36" s="1">
        <v>276782</v>
      </c>
      <c r="H36">
        <v>1</v>
      </c>
      <c r="I36" s="1">
        <v>302648</v>
      </c>
      <c r="J36" s="1">
        <v>25866</v>
      </c>
      <c r="K36" s="1">
        <v>4420</v>
      </c>
    </row>
    <row r="37" spans="1:11" x14ac:dyDescent="0.2">
      <c r="A37">
        <v>4</v>
      </c>
      <c r="B37" t="s">
        <v>162</v>
      </c>
      <c r="C37" t="s">
        <v>163</v>
      </c>
      <c r="D37" t="s">
        <v>157</v>
      </c>
      <c r="E37">
        <v>2.5700000000000001E-2</v>
      </c>
      <c r="G37" s="1">
        <v>396542</v>
      </c>
      <c r="H37">
        <v>1</v>
      </c>
      <c r="I37" s="1">
        <v>390499</v>
      </c>
      <c r="J37" s="1">
        <v>-6043</v>
      </c>
      <c r="K37">
        <v>-155</v>
      </c>
    </row>
    <row r="38" spans="1:11" x14ac:dyDescent="0.2">
      <c r="A38">
        <v>5</v>
      </c>
      <c r="B38" t="s">
        <v>164</v>
      </c>
      <c r="C38" t="s">
        <v>165</v>
      </c>
      <c r="D38" t="s">
        <v>157</v>
      </c>
      <c r="E38">
        <v>6.3E-2</v>
      </c>
      <c r="F38">
        <v>0</v>
      </c>
      <c r="H38">
        <v>1</v>
      </c>
      <c r="I38" s="1">
        <v>83447</v>
      </c>
      <c r="J38" s="1">
        <v>83447</v>
      </c>
      <c r="K38" s="1">
        <v>5257</v>
      </c>
    </row>
    <row r="39" spans="1:11" x14ac:dyDescent="0.2">
      <c r="A39">
        <v>6</v>
      </c>
      <c r="B39" t="s">
        <v>166</v>
      </c>
      <c r="C39" t="s">
        <v>167</v>
      </c>
      <c r="D39" t="s">
        <v>157</v>
      </c>
      <c r="E39">
        <v>0.6</v>
      </c>
      <c r="G39" s="1">
        <v>411700</v>
      </c>
      <c r="H39">
        <v>1</v>
      </c>
      <c r="I39" s="1">
        <v>447512</v>
      </c>
      <c r="J39" s="1">
        <v>35812</v>
      </c>
      <c r="K39" s="1">
        <v>21487</v>
      </c>
    </row>
    <row r="40" spans="1:11" x14ac:dyDescent="0.2">
      <c r="A40">
        <v>7</v>
      </c>
      <c r="B40" t="s">
        <v>168</v>
      </c>
      <c r="C40" t="s">
        <v>169</v>
      </c>
      <c r="D40" t="s">
        <v>157</v>
      </c>
      <c r="E40">
        <v>0.18240000000000001</v>
      </c>
      <c r="G40" s="1">
        <v>320806</v>
      </c>
      <c r="H40">
        <v>1</v>
      </c>
      <c r="I40" s="1">
        <v>347187</v>
      </c>
      <c r="J40" s="1">
        <v>26381</v>
      </c>
      <c r="K40" s="1">
        <v>4812</v>
      </c>
    </row>
    <row r="41" spans="1:11" x14ac:dyDescent="0.2">
      <c r="A41">
        <v>8</v>
      </c>
      <c r="B41" t="s">
        <v>170</v>
      </c>
      <c r="C41" t="s">
        <v>171</v>
      </c>
      <c r="D41" t="s">
        <v>157</v>
      </c>
      <c r="E41">
        <v>5.8500000000000003E-2</v>
      </c>
      <c r="G41" s="1">
        <v>2040201</v>
      </c>
      <c r="H41">
        <v>1</v>
      </c>
      <c r="I41" s="1">
        <v>1699229</v>
      </c>
      <c r="J41" s="1">
        <v>-340972</v>
      </c>
      <c r="K41" s="1">
        <v>-19935</v>
      </c>
    </row>
    <row r="42" spans="1:11" x14ac:dyDescent="0.2">
      <c r="A42">
        <v>9</v>
      </c>
      <c r="B42" t="s">
        <v>172</v>
      </c>
      <c r="C42" t="s">
        <v>173</v>
      </c>
      <c r="D42" t="s">
        <v>157</v>
      </c>
      <c r="E42">
        <v>14.56</v>
      </c>
      <c r="G42" s="1">
        <v>1683552</v>
      </c>
      <c r="H42">
        <v>1</v>
      </c>
      <c r="I42" s="1">
        <v>1538929</v>
      </c>
      <c r="J42" s="1">
        <v>-144623</v>
      </c>
      <c r="K42" s="1">
        <v>-2105711</v>
      </c>
    </row>
    <row r="43" spans="1:11" x14ac:dyDescent="0.2">
      <c r="A43" s="4" t="s">
        <v>180</v>
      </c>
      <c r="B43" s="4"/>
      <c r="J43" s="1">
        <v>-2133211</v>
      </c>
    </row>
  </sheetData>
  <mergeCells count="6">
    <mergeCell ref="A43:B43"/>
    <mergeCell ref="A2:B2"/>
    <mergeCell ref="A25:B25"/>
    <mergeCell ref="A26:B26"/>
    <mergeCell ref="A32:B32"/>
    <mergeCell ref="A33:B33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Công Trình</vt:lpstr>
      <vt:lpstr>CÔNG TÁC</vt:lpstr>
      <vt:lpstr>Diễn Giải KLQT</vt:lpstr>
      <vt:lpstr>QT CHI PHÍ XD</vt:lpstr>
      <vt:lpstr>DT</vt:lpstr>
      <vt:lpstr>'QT CHI PHÍ XD'!Bảng_2__TỔNG_HỢP_HẠNG_MỤC_CÔNG_TRÌNH</vt:lpstr>
      <vt:lpstr>DT!Bảng_4__THVT_VÀ_CHÊNH_LỆCH_GIÁ_2</vt:lpstr>
      <vt:lpstr>'Công Trình'!DT</vt:lpstr>
      <vt:lpstr>'CÔNG TÁC'!DT_xây_lắp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2025-06-18T15:30:47Z</cp:lastPrinted>
  <dcterms:created xsi:type="dcterms:W3CDTF">2025-06-18T07:44:07Z</dcterms:created>
  <dcterms:modified xsi:type="dcterms:W3CDTF">2025-06-18T15:31:15Z</dcterms:modified>
</cp:coreProperties>
</file>