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esktop\5. Nạo vét, đắp bờ sông Đa Độ địa bàn xã An Khánh bờ trái từ K14+520 đến K15+120\6. HSNT&amp;QT - An Khánh\"/>
    </mc:Choice>
  </mc:AlternateContent>
  <xr:revisionPtr revIDLastSave="0" documentId="13_ncr:1_{468C2ADF-870E-4513-9EC2-203A500D7B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L" sheetId="1" r:id="rId1"/>
    <sheet name="Sheet1" sheetId="2" r:id="rId2"/>
  </sheets>
  <definedNames>
    <definedName name="_xlnm.Print_Area" localSheetId="0">KL!$B$1:$J$54</definedName>
    <definedName name="_xlnm.Print_Area" localSheetId="1">Sheet1!$A$1:$O$11</definedName>
  </definedNames>
  <calcPr calcId="181029" iterateCount="1"/>
</workbook>
</file>

<file path=xl/calcChain.xml><?xml version="1.0" encoding="utf-8"?>
<calcChain xmlns="http://schemas.openxmlformats.org/spreadsheetml/2006/main">
  <c r="I32" i="1" l="1"/>
  <c r="J9" i="1"/>
  <c r="J11" i="1"/>
  <c r="J13" i="1"/>
  <c r="J15" i="1"/>
  <c r="J17" i="1"/>
  <c r="J19" i="1"/>
  <c r="J21" i="1"/>
  <c r="J23" i="1"/>
  <c r="J25" i="1"/>
  <c r="J27" i="1"/>
  <c r="J29" i="1"/>
  <c r="J31" i="1"/>
  <c r="J7" i="1"/>
  <c r="J32" i="1" l="1"/>
  <c r="I53" i="1" s="1"/>
  <c r="K53" i="1" s="1"/>
  <c r="C9" i="2"/>
  <c r="O10" i="2"/>
  <c r="M10" i="2"/>
  <c r="L10" i="2"/>
  <c r="K10" i="2"/>
  <c r="C10" i="2"/>
  <c r="H9" i="2"/>
  <c r="I9" i="2" s="1"/>
  <c r="L8" i="2"/>
  <c r="N8" i="2" l="1"/>
  <c r="N10" i="2" s="1"/>
  <c r="I10" i="2"/>
  <c r="J9" i="2"/>
  <c r="J10" i="2" s="1"/>
  <c r="H10" i="2"/>
  <c r="D31" i="1" l="1"/>
  <c r="G31" i="1" s="1"/>
  <c r="H31" i="1" l="1"/>
  <c r="I47" i="1"/>
  <c r="I44" i="1" l="1"/>
  <c r="K44" i="1" s="1"/>
  <c r="I48" i="1"/>
  <c r="A3" i="2" l="1"/>
  <c r="A2" i="2"/>
  <c r="J13" i="2" l="1"/>
  <c r="I13" i="2"/>
  <c r="C32" i="1" l="1"/>
  <c r="D11" i="1"/>
  <c r="D13" i="1"/>
  <c r="D15" i="1"/>
  <c r="D17" i="1"/>
  <c r="D19" i="1"/>
  <c r="D21" i="1"/>
  <c r="D23" i="1"/>
  <c r="D25" i="1"/>
  <c r="D27" i="1"/>
  <c r="D29" i="1"/>
  <c r="D9" i="1"/>
  <c r="G21" i="1" l="1"/>
  <c r="H21" i="1"/>
  <c r="G23" i="1"/>
  <c r="H23" i="1"/>
  <c r="G15" i="1"/>
  <c r="H15" i="1"/>
  <c r="H17" i="1"/>
  <c r="G17" i="1"/>
  <c r="G29" i="1"/>
  <c r="H29" i="1"/>
  <c r="G13" i="1"/>
  <c r="H13" i="1"/>
  <c r="H25" i="1"/>
  <c r="G25" i="1"/>
  <c r="G19" i="1"/>
  <c r="H19" i="1"/>
  <c r="G9" i="1"/>
  <c r="H9" i="1"/>
  <c r="G27" i="1"/>
  <c r="H27" i="1"/>
  <c r="G11" i="1"/>
  <c r="H11" i="1"/>
  <c r="D32" i="1"/>
  <c r="H7" i="1" l="1"/>
  <c r="H32" i="1" s="1"/>
  <c r="I38" i="1" s="1"/>
  <c r="G7" i="1"/>
  <c r="G32" i="1" s="1"/>
  <c r="K32" i="1" s="1"/>
  <c r="I37" i="1" l="1"/>
  <c r="I34" i="1"/>
  <c r="I43" i="1" l="1"/>
  <c r="K37" i="1"/>
  <c r="E43" i="1"/>
  <c r="I36" i="1"/>
  <c r="I35" i="1" s="1"/>
  <c r="K35" i="1" l="1"/>
  <c r="I41" i="1"/>
  <c r="I39" i="1" s="1"/>
  <c r="E41" i="1"/>
</calcChain>
</file>

<file path=xl/sharedStrings.xml><?xml version="1.0" encoding="utf-8"?>
<sst xmlns="http://schemas.openxmlformats.org/spreadsheetml/2006/main" count="108" uniqueCount="84">
  <si>
    <t>BẢNG KHỐI LƯỢNG</t>
  </si>
  <si>
    <t>Tên cọc</t>
  </si>
  <si>
    <t>Khoảng cách (m)</t>
  </si>
  <si>
    <t>Diện tích (m2)</t>
  </si>
  <si>
    <t>Khối lượng (m3)</t>
  </si>
  <si>
    <t>Thực</t>
  </si>
  <si>
    <t>Áp dụng</t>
  </si>
  <si>
    <t>Đắp máy</t>
  </si>
  <si>
    <t>Đắp thủ công</t>
  </si>
  <si>
    <t>C1</t>
  </si>
  <si>
    <t>Tổng</t>
  </si>
  <si>
    <t>TỔNG HỢP KHỐI LƯỢNG</t>
  </si>
  <si>
    <t>1. Tổng chiều dài tuyến:</t>
  </si>
  <si>
    <t>m</t>
  </si>
  <si>
    <t>2. Khối lượng đất đào (=KL đất đắp*1,07)</t>
  </si>
  <si>
    <t>m3</t>
  </si>
  <si>
    <t>3. Khối lượng đất đắp:</t>
  </si>
  <si>
    <t>- Khối lượng đất đắp bằng máy :</t>
  </si>
  <si>
    <t>- Khối lượng đất đắp bằng thủ công :</t>
  </si>
  <si>
    <t>4. Phao thép trọng tải 60 tấn:</t>
  </si>
  <si>
    <t>ca</t>
  </si>
  <si>
    <t>Do đó số ca phục vụ đắp bờ là:</t>
  </si>
  <si>
    <t>C2</t>
  </si>
  <si>
    <t>C3</t>
  </si>
  <si>
    <t>C4</t>
  </si>
  <si>
    <t>C5</t>
  </si>
  <si>
    <t>C6</t>
  </si>
  <si>
    <t>Theo định mức (AB.24131) để đào 100m3 đất cấp I cần 0,172 ca máy đào 1,25m3</t>
  </si>
  <si>
    <t>x1x0,172=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</si>
  <si>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</si>
  <si>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C7</t>
  </si>
  <si>
    <t>C8</t>
  </si>
  <si>
    <t>C9</t>
  </si>
  <si>
    <t>C10</t>
  </si>
  <si>
    <t>C11</t>
  </si>
  <si>
    <t>C12</t>
  </si>
  <si>
    <t>C13</t>
  </si>
  <si>
    <t>BẢNG TỔNG HỢP KHỐI LƯỢNG KHẢO SÁT ĐỊA HÌNH</t>
  </si>
  <si>
    <t>TT</t>
  </si>
  <si>
    <t>Hạng mục</t>
  </si>
  <si>
    <t xml:space="preserve">Cắt </t>
  </si>
  <si>
    <t>Cắt ngang</t>
  </si>
  <si>
    <t>BĐ tỷ lệ1:200</t>
  </si>
  <si>
    <t>Khống chế</t>
  </si>
  <si>
    <t>T. chuẩn</t>
  </si>
  <si>
    <t>Cắm tim</t>
  </si>
  <si>
    <t>dọc</t>
  </si>
  <si>
    <t xml:space="preserve">Số </t>
  </si>
  <si>
    <t xml:space="preserve">Ch.dài </t>
  </si>
  <si>
    <t xml:space="preserve">Tổng </t>
  </si>
  <si>
    <t>T. cạn</t>
  </si>
  <si>
    <t>D. nước</t>
  </si>
  <si>
    <t>đ/c cấp 2</t>
  </si>
  <si>
    <t>kỹ thuật</t>
  </si>
  <si>
    <t>tuyến ct</t>
  </si>
  <si>
    <t>(m)</t>
  </si>
  <si>
    <t>m/c</t>
  </si>
  <si>
    <t>(ha)</t>
  </si>
  <si>
    <t xml:space="preserve"> (điểm)</t>
  </si>
  <si>
    <t xml:space="preserve"> (km)</t>
  </si>
  <si>
    <t>Bình đồ công trình</t>
  </si>
  <si>
    <t>=</t>
  </si>
  <si>
    <t>Cộng:</t>
  </si>
  <si>
    <t xml:space="preserve"> * CD + CN: </t>
  </si>
  <si>
    <t>m2</t>
  </si>
  <si>
    <t>5. Gia cố cọc tre( chiều dài cọc 4m ; 5 căp cọc/m)</t>
  </si>
  <si>
    <t>- Gia cố cọc tre bên phía ao  đoạn từ Mc1+00 đến Mc1+80</t>
  </si>
  <si>
    <t>- Gia cố cọc tre bên phía sông  đoạn từ Mc10+10 đến Mc15 +35</t>
  </si>
  <si>
    <t>công</t>
  </si>
  <si>
    <t>6. Cọc tre giằng đầu cọc (2 phía)</t>
  </si>
  <si>
    <t>7. Phên tre ( 0,8m)</t>
  </si>
  <si>
    <t>6. Ô tô đầu kéo+rơ mooc vận chuyển máy xúc:</t>
  </si>
  <si>
    <t>7. Cần trục bánh hơi bốc dỡ phao thép và máy xúc:</t>
  </si>
  <si>
    <t xml:space="preserve">8. Nhân công lắp đặt, tháo dỡ phao thép: </t>
  </si>
  <si>
    <t xml:space="preserve">9.  Dọn dẹp mặt bằng phục vụ đắp bờ: </t>
  </si>
  <si>
    <t>Địa điểm: Xã An Khánh, Thành Phố Hải Phòng</t>
  </si>
  <si>
    <t>Công trình: Bờ phải sông Đa Độ địa bàn xã An Khánh 
Hạng Mục: Đắp bờ phải từ K14+520 đến K15+120</t>
  </si>
  <si>
    <t>T.bình</t>
  </si>
  <si>
    <t>x</t>
  </si>
  <si>
    <t>Dọn dẹp mặt bằng (m2)</t>
  </si>
  <si>
    <t>Bờ phải (m)</t>
  </si>
  <si>
    <t>Theo định mức (TLB.22411) để đắp 100m3 đất cấp I cần 0,658 ca máy đào 0,65m3</t>
  </si>
  <si>
    <t>x1x0,658=</t>
  </si>
  <si>
    <t xml:space="preserve">5. Ô tô gắn cần trục 16T vận chuyển phao thép: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</si>
</sst>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₫_-;\-* #,##0.00\ _₫_-;_-* &quot;-&quot;??\ _₫_-;_-@_-"/>
    <numFmt numFmtId="165" formatCode="#,##0.####;\-#,##0.####"/>
    <numFmt numFmtId="166" formatCode="0.0"/>
    <numFmt numFmtId="167" formatCode="#,##0.#;\-#,##0.#"/>
    <numFmt numFmtId="168" formatCode="#,##0.0"/>
    <numFmt numFmtId="169" formatCode="#,##0_ "/>
  </numFmts>
  <fonts count="29">
    <font>
      <sz val="11"/>
      <color theme="1"/>
      <name val="Calibri"/>
      <charset val="134"/>
      <scheme val="minor"/>
    </font>
    <font>
      <sz val="13"/>
      <name val="Times New Roman"/>
      <family val="1"/>
    </font>
    <font>
      <sz val="14"/>
      <name val="Times New Roman"/>
      <family val="1"/>
    </font>
    <font>
      <b/>
      <sz val="15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b/>
      <i/>
      <sz val="13"/>
      <name val="Times New Roman"/>
      <family val="1"/>
    </font>
    <font>
      <sz val="11"/>
      <name val=".VnTime"/>
      <family val="2"/>
    </font>
    <font>
      <sz val="11"/>
      <name val=".VnTime"/>
      <family val="2"/>
    </font>
    <font>
      <sz val="12"/>
      <name val=".VnTime"/>
      <family val="2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.VnTime"/>
      <family val="2"/>
    </font>
    <font>
      <sz val="11"/>
      <name val="Calibri"/>
      <family val="2"/>
    </font>
    <font>
      <b/>
      <sz val="13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  <charset val="163"/>
    </font>
    <font>
      <b/>
      <sz val="13"/>
      <name val="Times New Roman"/>
      <charset val="134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9">
    <xf numFmtId="0" fontId="0" fillId="0" borderId="0">
      <alignment vertical="center"/>
    </xf>
    <xf numFmtId="0" fontId="10" fillId="0" borderId="0"/>
    <xf numFmtId="0" fontId="11" fillId="0" borderId="0"/>
    <xf numFmtId="0" fontId="12" fillId="0" borderId="0"/>
    <xf numFmtId="164" fontId="14" fillId="0" borderId="0" applyFont="0" applyFill="0" applyBorder="0" applyAlignment="0" applyProtection="0"/>
    <xf numFmtId="0" fontId="15" fillId="0" borderId="0"/>
    <xf numFmtId="0" fontId="12" fillId="0" borderId="0"/>
    <xf numFmtId="0" fontId="10" fillId="0" borderId="0"/>
    <xf numFmtId="0" fontId="10" fillId="0" borderId="0"/>
  </cellStyleXfs>
  <cellXfs count="10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" fontId="6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2" applyFont="1" applyAlignment="1">
      <alignment vertical="center"/>
    </xf>
    <xf numFmtId="0" fontId="1" fillId="0" borderId="0" xfId="1" applyFont="1" applyAlignment="1">
      <alignment vertical="center"/>
    </xf>
    <xf numFmtId="0" fontId="7" fillId="0" borderId="0" xfId="2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166" fontId="2" fillId="0" borderId="0" xfId="0" applyNumberFormat="1" applyFont="1">
      <alignment vertical="center"/>
    </xf>
    <xf numFmtId="1" fontId="2" fillId="0" borderId="0" xfId="0" applyNumberFormat="1" applyFont="1">
      <alignment vertical="center"/>
    </xf>
    <xf numFmtId="3" fontId="1" fillId="0" borderId="0" xfId="0" applyNumberFormat="1" applyFont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quotePrefix="1" applyFont="1">
      <alignment vertical="center"/>
    </xf>
    <xf numFmtId="0" fontId="1" fillId="0" borderId="0" xfId="3" applyFont="1" applyAlignment="1">
      <alignment horizontal="left" vertical="center"/>
    </xf>
    <xf numFmtId="2" fontId="1" fillId="0" borderId="0" xfId="0" applyNumberFormat="1" applyFont="1" applyAlignment="1">
      <alignment horizontal="right" vertical="center"/>
    </xf>
    <xf numFmtId="1" fontId="1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 applyProtection="1">
      <alignment vertical="center" wrapText="1"/>
      <protection locked="0"/>
    </xf>
    <xf numFmtId="167" fontId="13" fillId="0" borderId="0" xfId="0" applyNumberFormat="1" applyFont="1" applyAlignment="1" applyProtection="1">
      <alignment vertical="center" wrapText="1"/>
      <protection locked="0"/>
    </xf>
    <xf numFmtId="0" fontId="16" fillId="0" borderId="1" xfId="5" applyFont="1" applyBorder="1"/>
    <xf numFmtId="0" fontId="16" fillId="0" borderId="1" xfId="5" applyFont="1" applyBorder="1" applyAlignment="1">
      <alignment horizontal="center"/>
    </xf>
    <xf numFmtId="166" fontId="16" fillId="0" borderId="1" xfId="5" applyNumberFormat="1" applyFont="1" applyBorder="1" applyAlignment="1">
      <alignment horizontal="center"/>
    </xf>
    <xf numFmtId="2" fontId="16" fillId="0" borderId="1" xfId="5" applyNumberFormat="1" applyFont="1" applyBorder="1" applyAlignment="1">
      <alignment horizontal="center"/>
    </xf>
    <xf numFmtId="0" fontId="19" fillId="0" borderId="0" xfId="5" applyFont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0" fillId="0" borderId="0" xfId="5" applyFont="1" applyAlignment="1">
      <alignment horizontal="center" vertical="center"/>
    </xf>
    <xf numFmtId="0" fontId="21" fillId="0" borderId="0" xfId="5" applyFont="1" applyAlignment="1">
      <alignment vertical="center"/>
    </xf>
    <xf numFmtId="0" fontId="17" fillId="0" borderId="0" xfId="5" applyFont="1"/>
    <xf numFmtId="0" fontId="22" fillId="0" borderId="2" xfId="8" applyFont="1" applyBorder="1" applyAlignment="1">
      <alignment horizontal="center" vertical="center"/>
    </xf>
    <xf numFmtId="0" fontId="22" fillId="0" borderId="4" xfId="8" applyFont="1" applyBorder="1" applyAlignment="1">
      <alignment horizontal="center" vertical="center"/>
    </xf>
    <xf numFmtId="0" fontId="22" fillId="0" borderId="6" xfId="7" applyFont="1" applyBorder="1" applyAlignment="1">
      <alignment horizontal="center"/>
    </xf>
    <xf numFmtId="0" fontId="22" fillId="0" borderId="2" xfId="7" applyFont="1" applyBorder="1" applyAlignment="1">
      <alignment horizontal="center"/>
    </xf>
    <xf numFmtId="0" fontId="22" fillId="0" borderId="7" xfId="8" applyFont="1" applyBorder="1" applyAlignment="1">
      <alignment horizontal="center"/>
    </xf>
    <xf numFmtId="0" fontId="22" fillId="0" borderId="2" xfId="8" applyFont="1" applyBorder="1" applyAlignment="1">
      <alignment horizontal="center"/>
    </xf>
    <xf numFmtId="0" fontId="22" fillId="0" borderId="8" xfId="8" applyFont="1" applyBorder="1" applyAlignment="1">
      <alignment horizontal="center"/>
    </xf>
    <xf numFmtId="168" fontId="22" fillId="0" borderId="2" xfId="8" applyNumberFormat="1" applyFont="1" applyBorder="1" applyAlignment="1">
      <alignment horizontal="center"/>
    </xf>
    <xf numFmtId="168" fontId="22" fillId="0" borderId="2" xfId="7" applyNumberFormat="1" applyFont="1" applyBorder="1" applyAlignment="1">
      <alignment horizontal="center"/>
    </xf>
    <xf numFmtId="168" fontId="22" fillId="0" borderId="7" xfId="7" applyNumberFormat="1" applyFont="1" applyBorder="1" applyAlignment="1">
      <alignment horizontal="center"/>
    </xf>
    <xf numFmtId="0" fontId="22" fillId="0" borderId="7" xfId="7" applyFont="1" applyBorder="1" applyAlignment="1">
      <alignment horizontal="center"/>
    </xf>
    <xf numFmtId="168" fontId="22" fillId="0" borderId="9" xfId="4" applyNumberFormat="1" applyFont="1" applyFill="1" applyBorder="1" applyAlignment="1" applyProtection="1">
      <alignment horizontal="center" vertical="center"/>
      <protection locked="0"/>
    </xf>
    <xf numFmtId="168" fontId="22" fillId="0" borderId="10" xfId="4" applyNumberFormat="1" applyFont="1" applyFill="1" applyBorder="1" applyAlignment="1" applyProtection="1">
      <alignment horizontal="center" vertical="center"/>
      <protection locked="0"/>
    </xf>
    <xf numFmtId="1" fontId="22" fillId="0" borderId="10" xfId="4" applyNumberFormat="1" applyFont="1" applyFill="1" applyBorder="1" applyAlignment="1" applyProtection="1">
      <alignment horizontal="center" vertical="center"/>
      <protection locked="0"/>
    </xf>
    <xf numFmtId="1" fontId="22" fillId="0" borderId="9" xfId="4" applyNumberFormat="1" applyFont="1" applyFill="1" applyBorder="1" applyAlignment="1" applyProtection="1">
      <alignment horizontal="center" vertical="center"/>
      <protection locked="0"/>
    </xf>
    <xf numFmtId="0" fontId="22" fillId="0" borderId="9" xfId="7" applyFont="1" applyBorder="1" applyAlignment="1">
      <alignment horizontal="center"/>
    </xf>
    <xf numFmtId="0" fontId="23" fillId="0" borderId="11" xfId="7" applyFont="1" applyBorder="1" applyAlignment="1">
      <alignment horizontal="center" vertical="center"/>
    </xf>
    <xf numFmtId="1" fontId="23" fillId="0" borderId="11" xfId="4" applyNumberFormat="1" applyFont="1" applyFill="1" applyBorder="1" applyAlignment="1" applyProtection="1">
      <alignment horizontal="left" vertical="center" wrapText="1"/>
      <protection locked="0"/>
    </xf>
    <xf numFmtId="1" fontId="23" fillId="0" borderId="11" xfId="4" applyNumberFormat="1" applyFont="1" applyFill="1" applyBorder="1" applyAlignment="1" applyProtection="1">
      <alignment horizontal="center" vertical="center" wrapText="1"/>
      <protection locked="0"/>
    </xf>
    <xf numFmtId="2" fontId="23" fillId="3" borderId="11" xfId="7" applyNumberFormat="1" applyFont="1" applyFill="1" applyBorder="1" applyAlignment="1">
      <alignment horizontal="center" vertical="center"/>
    </xf>
    <xf numFmtId="2" fontId="23" fillId="0" borderId="11" xfId="7" applyNumberFormat="1" applyFont="1" applyBorder="1" applyAlignment="1">
      <alignment horizontal="center" vertical="center"/>
    </xf>
    <xf numFmtId="0" fontId="23" fillId="3" borderId="12" xfId="7" applyFont="1" applyFill="1" applyBorder="1" applyAlignment="1">
      <alignment horizontal="center" vertical="center"/>
    </xf>
    <xf numFmtId="1" fontId="23" fillId="3" borderId="13" xfId="4" applyNumberFormat="1" applyFont="1" applyFill="1" applyBorder="1" applyAlignment="1" applyProtection="1">
      <alignment horizontal="left" vertical="center" wrapText="1"/>
      <protection locked="0"/>
    </xf>
    <xf numFmtId="169" fontId="23" fillId="3" borderId="13" xfId="4" applyNumberFormat="1" applyFont="1" applyFill="1" applyBorder="1" applyAlignment="1" applyProtection="1">
      <alignment horizontal="center" vertical="center" wrapText="1"/>
      <protection locked="0"/>
    </xf>
    <xf numFmtId="1" fontId="23" fillId="3" borderId="13" xfId="4" applyNumberFormat="1" applyFont="1" applyFill="1" applyBorder="1" applyAlignment="1" applyProtection="1">
      <alignment horizontal="center" vertical="center" wrapText="1"/>
      <protection locked="0"/>
    </xf>
    <xf numFmtId="166" fontId="23" fillId="3" borderId="13" xfId="4" applyNumberFormat="1" applyFont="1" applyFill="1" applyBorder="1" applyAlignment="1" applyProtection="1">
      <alignment horizontal="center" vertical="center" wrapText="1"/>
      <protection locked="0"/>
    </xf>
    <xf numFmtId="2" fontId="23" fillId="3" borderId="13" xfId="4" applyNumberFormat="1" applyFont="1" applyFill="1" applyBorder="1" applyAlignment="1" applyProtection="1">
      <alignment horizontal="center" vertical="center" wrapText="1"/>
      <protection locked="0"/>
    </xf>
    <xf numFmtId="2" fontId="23" fillId="3" borderId="13" xfId="7" applyNumberFormat="1" applyFont="1" applyFill="1" applyBorder="1" applyAlignment="1">
      <alignment horizontal="center" vertical="center"/>
    </xf>
    <xf numFmtId="0" fontId="23" fillId="3" borderId="13" xfId="7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165" fontId="25" fillId="0" borderId="0" xfId="0" applyNumberFormat="1" applyFont="1" applyAlignment="1" applyProtection="1">
      <alignment vertical="center" wrapText="1"/>
      <protection locked="0"/>
    </xf>
    <xf numFmtId="167" fontId="25" fillId="0" borderId="0" xfId="0" applyNumberFormat="1" applyFont="1" applyAlignment="1" applyProtection="1">
      <alignment vertical="center" wrapText="1"/>
      <protection locked="0"/>
    </xf>
    <xf numFmtId="0" fontId="6" fillId="0" borderId="0" xfId="3" applyFont="1" applyAlignment="1">
      <alignment horizontal="left" vertical="center"/>
    </xf>
    <xf numFmtId="0" fontId="1" fillId="0" borderId="0" xfId="3" quotePrefix="1" applyFont="1" applyAlignment="1">
      <alignment horizontal="left" vertical="center"/>
    </xf>
    <xf numFmtId="0" fontId="1" fillId="0" borderId="0" xfId="3" quotePrefix="1" applyFont="1" applyAlignment="1">
      <alignment horizontal="left" vertical="center" wrapText="1"/>
    </xf>
    <xf numFmtId="0" fontId="6" fillId="0" borderId="0" xfId="3" quotePrefix="1" applyFont="1" applyAlignment="1">
      <alignment horizontal="left" vertical="center"/>
    </xf>
    <xf numFmtId="2" fontId="6" fillId="0" borderId="1" xfId="0" applyNumberFormat="1" applyFont="1" applyBorder="1" applyAlignment="1">
      <alignment horizontal="center" vertical="center" wrapText="1"/>
    </xf>
    <xf numFmtId="0" fontId="26" fillId="0" borderId="0" xfId="2" applyFont="1" applyAlignment="1">
      <alignment vertical="center"/>
    </xf>
    <xf numFmtId="0" fontId="26" fillId="0" borderId="0" xfId="2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3" applyFont="1" applyAlignment="1">
      <alignment horizontal="left" vertical="center" wrapText="1"/>
    </xf>
    <xf numFmtId="0" fontId="1" fillId="0" borderId="0" xfId="3" applyFont="1" applyAlignment="1">
      <alignment horizontal="center" vertical="center" wrapText="1"/>
    </xf>
    <xf numFmtId="0" fontId="1" fillId="0" borderId="0" xfId="3" quotePrefix="1" applyFont="1" applyAlignment="1">
      <alignment horizontal="left" vertical="center" wrapText="1"/>
    </xf>
    <xf numFmtId="0" fontId="27" fillId="0" borderId="0" xfId="2" applyFont="1" applyAlignment="1">
      <alignment horizontal="left" vertical="center" wrapText="1"/>
    </xf>
    <xf numFmtId="0" fontId="23" fillId="0" borderId="2" xfId="7" applyFont="1" applyBorder="1" applyAlignment="1">
      <alignment horizontal="center" vertical="center"/>
    </xf>
    <xf numFmtId="0" fontId="23" fillId="0" borderId="7" xfId="7" applyFont="1" applyBorder="1" applyAlignment="1">
      <alignment horizontal="center" vertical="center"/>
    </xf>
    <xf numFmtId="0" fontId="18" fillId="0" borderId="0" xfId="5" applyFont="1" applyAlignment="1">
      <alignment horizontal="center"/>
    </xf>
    <xf numFmtId="4" fontId="7" fillId="2" borderId="0" xfId="6" applyNumberFormat="1" applyFont="1" applyFill="1" applyAlignment="1">
      <alignment horizontal="center" vertical="center" wrapText="1"/>
    </xf>
    <xf numFmtId="2" fontId="7" fillId="0" borderId="0" xfId="5" applyNumberFormat="1" applyFont="1" applyAlignment="1">
      <alignment horizontal="center" vertical="center"/>
    </xf>
    <xf numFmtId="0" fontId="22" fillId="0" borderId="2" xfId="7" applyFont="1" applyBorder="1" applyAlignment="1">
      <alignment horizontal="center" vertical="center"/>
    </xf>
    <xf numFmtId="0" fontId="22" fillId="0" borderId="7" xfId="7" applyFont="1" applyBorder="1" applyAlignment="1">
      <alignment horizontal="center" vertical="center"/>
    </xf>
    <xf numFmtId="0" fontId="22" fillId="0" borderId="9" xfId="7" applyFont="1" applyBorder="1" applyAlignment="1">
      <alignment horizontal="center" vertical="center"/>
    </xf>
    <xf numFmtId="1" fontId="22" fillId="0" borderId="2" xfId="7" applyNumberFormat="1" applyFont="1" applyBorder="1" applyAlignment="1">
      <alignment horizontal="center" vertical="center"/>
    </xf>
    <xf numFmtId="0" fontId="22" fillId="0" borderId="3" xfId="8" applyFont="1" applyBorder="1" applyAlignment="1">
      <alignment horizontal="center" vertical="center"/>
    </xf>
    <xf numFmtId="0" fontId="22" fillId="0" borderId="4" xfId="8" applyFont="1" applyBorder="1" applyAlignment="1">
      <alignment horizontal="center" vertical="center"/>
    </xf>
    <xf numFmtId="0" fontId="22" fillId="0" borderId="3" xfId="7" applyFont="1" applyBorder="1" applyAlignment="1">
      <alignment horizontal="center"/>
    </xf>
    <xf numFmtId="0" fontId="22" fillId="0" borderId="5" xfId="7" applyFont="1" applyBorder="1" applyAlignment="1">
      <alignment horizontal="center"/>
    </xf>
  </cellXfs>
  <cellStyles count="9">
    <cellStyle name="Comma" xfId="4" builtinId="3"/>
    <cellStyle name="Normal" xfId="0" builtinId="0"/>
    <cellStyle name="Normal 2" xfId="1" xr:uid="{00000000-0005-0000-0000-000002000000}"/>
    <cellStyle name="Normal_01.2.Bang tinh khoi luong" xfId="2" xr:uid="{00000000-0005-0000-0000-000003000000}"/>
    <cellStyle name="Normal_DTKSDH_KLchi tiet" xfId="7" xr:uid="{00000000-0005-0000-0000-000004000000}"/>
    <cellStyle name="Normal_DTKSDH_Sheet1" xfId="8" xr:uid="{00000000-0005-0000-0000-000005000000}"/>
    <cellStyle name="Normal_KL" xfId="3" xr:uid="{00000000-0005-0000-0000-000006000000}"/>
    <cellStyle name="Normal_KLchi tiet" xfId="6" xr:uid="{00000000-0005-0000-0000-000007000000}"/>
    <cellStyle name="Normal_Sheet1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0"/>
  <sheetViews>
    <sheetView tabSelected="1" view="pageBreakPreview" topLeftCell="A22" zoomScaleNormal="100" zoomScaleSheetLayoutView="100" workbookViewId="0">
      <selection activeCell="N42" sqref="N42"/>
    </sheetView>
  </sheetViews>
  <sheetFormatPr defaultColWidth="8.7109375" defaultRowHeight="18.75"/>
  <cols>
    <col min="1" max="1" width="2.28515625" style="2" customWidth="1"/>
    <col min="2" max="2" width="10.7109375" style="2" customWidth="1"/>
    <col min="3" max="3" width="10.140625" style="2" customWidth="1"/>
    <col min="4" max="4" width="11.28515625" style="2" customWidth="1"/>
    <col min="5" max="5" width="13.85546875" style="2" customWidth="1"/>
    <col min="6" max="6" width="15.85546875" style="2" customWidth="1"/>
    <col min="7" max="7" width="15.28515625" style="2" customWidth="1"/>
    <col min="8" max="8" width="16.42578125" style="2" customWidth="1"/>
    <col min="9" max="9" width="16.140625" style="2" customWidth="1"/>
    <col min="10" max="10" width="17.140625" style="2" customWidth="1"/>
    <col min="11" max="11" width="12.28515625" style="2" customWidth="1"/>
    <col min="12" max="254" width="9" style="2"/>
    <col min="255" max="16384" width="8.7109375" style="2"/>
  </cols>
  <sheetData>
    <row r="1" spans="2:25" ht="19.5">
      <c r="B1" s="84" t="s">
        <v>0</v>
      </c>
      <c r="C1" s="84"/>
      <c r="D1" s="84"/>
      <c r="E1" s="84"/>
      <c r="F1" s="84"/>
      <c r="G1" s="84"/>
      <c r="H1" s="84"/>
      <c r="I1" s="84"/>
      <c r="J1" s="84"/>
    </row>
    <row r="2" spans="2:25" ht="41.25" customHeight="1">
      <c r="B2" s="85" t="s">
        <v>76</v>
      </c>
      <c r="C2" s="85"/>
      <c r="D2" s="85"/>
      <c r="E2" s="85"/>
      <c r="F2" s="85"/>
      <c r="G2" s="85"/>
      <c r="H2" s="85"/>
      <c r="I2" s="85"/>
      <c r="J2" s="85"/>
      <c r="K2" s="72"/>
      <c r="L2" s="72"/>
      <c r="M2" s="72"/>
      <c r="N2" s="72"/>
      <c r="O2" s="72"/>
      <c r="P2" s="72"/>
      <c r="Q2" s="72"/>
      <c r="R2" s="73"/>
      <c r="S2" s="73"/>
      <c r="T2" s="73"/>
      <c r="U2" s="73"/>
      <c r="V2" s="73"/>
      <c r="W2" s="73"/>
      <c r="X2" s="73"/>
      <c r="Y2" s="73"/>
    </row>
    <row r="3" spans="2:25" ht="22.5" customHeight="1">
      <c r="B3" s="85" t="s">
        <v>75</v>
      </c>
      <c r="C3" s="85"/>
      <c r="D3" s="85"/>
      <c r="E3" s="85"/>
      <c r="F3" s="85"/>
      <c r="G3" s="85"/>
      <c r="H3" s="85"/>
      <c r="I3" s="85"/>
      <c r="J3" s="85"/>
      <c r="K3" s="31"/>
      <c r="L3" s="31"/>
      <c r="M3" s="31"/>
      <c r="N3" s="31"/>
      <c r="O3" s="31"/>
      <c r="P3" s="31"/>
      <c r="Q3" s="31"/>
      <c r="R3" s="32"/>
      <c r="S3" s="32"/>
      <c r="T3" s="32"/>
      <c r="U3" s="32"/>
      <c r="V3" s="32"/>
      <c r="W3" s="32"/>
      <c r="X3" s="32"/>
      <c r="Y3" s="32"/>
    </row>
    <row r="4" spans="2:25" ht="8.25" customHeight="1">
      <c r="B4" s="87"/>
      <c r="C4" s="87"/>
      <c r="D4" s="87"/>
      <c r="E4" s="87"/>
      <c r="F4" s="87"/>
      <c r="G4" s="87"/>
      <c r="H4" s="87"/>
      <c r="I4" s="20"/>
    </row>
    <row r="5" spans="2:25" ht="18.75" customHeight="1">
      <c r="B5" s="90" t="s">
        <v>1</v>
      </c>
      <c r="C5" s="90" t="s">
        <v>2</v>
      </c>
      <c r="D5" s="90"/>
      <c r="E5" s="90" t="s">
        <v>3</v>
      </c>
      <c r="F5" s="90"/>
      <c r="G5" s="90" t="s">
        <v>4</v>
      </c>
      <c r="H5" s="90"/>
      <c r="I5" s="82" t="s">
        <v>79</v>
      </c>
      <c r="J5" s="83"/>
    </row>
    <row r="6" spans="2:25">
      <c r="B6" s="90"/>
      <c r="C6" s="3" t="s">
        <v>5</v>
      </c>
      <c r="D6" s="3" t="s">
        <v>6</v>
      </c>
      <c r="E6" s="3" t="s">
        <v>7</v>
      </c>
      <c r="F6" s="3" t="s">
        <v>8</v>
      </c>
      <c r="G6" s="3" t="s">
        <v>7</v>
      </c>
      <c r="H6" s="3" t="s">
        <v>8</v>
      </c>
      <c r="I6" s="3" t="s">
        <v>80</v>
      </c>
      <c r="J6" s="3" t="s">
        <v>3</v>
      </c>
    </row>
    <row r="7" spans="2:25">
      <c r="B7" s="4" t="s">
        <v>9</v>
      </c>
      <c r="C7" s="4"/>
      <c r="D7" s="4">
        <v>25</v>
      </c>
      <c r="E7" s="5">
        <v>13.13</v>
      </c>
      <c r="F7" s="5">
        <v>0.82</v>
      </c>
      <c r="G7" s="5">
        <f>E7*D7</f>
        <v>328.25</v>
      </c>
      <c r="H7" s="5">
        <f>F7*D7</f>
        <v>20.5</v>
      </c>
      <c r="I7" s="5">
        <v>4</v>
      </c>
      <c r="J7" s="5">
        <f>I7*D7</f>
        <v>100</v>
      </c>
    </row>
    <row r="8" spans="2:25">
      <c r="B8" s="4"/>
      <c r="C8" s="4">
        <v>50</v>
      </c>
      <c r="D8" s="4"/>
      <c r="E8" s="5"/>
      <c r="F8" s="5"/>
      <c r="G8" s="5"/>
      <c r="H8" s="5"/>
      <c r="I8" s="5"/>
      <c r="J8" s="81"/>
    </row>
    <row r="9" spans="2:25">
      <c r="B9" s="4" t="s">
        <v>22</v>
      </c>
      <c r="C9" s="4"/>
      <c r="D9" s="4">
        <f>C8/2+C10/2</f>
        <v>50</v>
      </c>
      <c r="E9" s="5">
        <v>12.08</v>
      </c>
      <c r="F9" s="5">
        <v>0.82</v>
      </c>
      <c r="G9" s="5">
        <f t="shared" ref="G9" si="0">E9*D9</f>
        <v>604</v>
      </c>
      <c r="H9" s="5">
        <f t="shared" ref="H9" si="1">F9*D9</f>
        <v>41</v>
      </c>
      <c r="I9" s="5">
        <v>4.0999999999999996</v>
      </c>
      <c r="J9" s="5">
        <f t="shared" ref="J9:J31" si="2">I9*D9</f>
        <v>204.99999999999997</v>
      </c>
    </row>
    <row r="10" spans="2:25">
      <c r="B10" s="4"/>
      <c r="C10" s="4">
        <v>50</v>
      </c>
      <c r="D10" s="4"/>
      <c r="E10" s="5"/>
      <c r="F10" s="5"/>
      <c r="G10" s="5"/>
      <c r="H10" s="5"/>
      <c r="I10" s="5"/>
      <c r="J10" s="81"/>
    </row>
    <row r="11" spans="2:25">
      <c r="B11" s="4" t="s">
        <v>23</v>
      </c>
      <c r="C11" s="4"/>
      <c r="D11" s="4">
        <f t="shared" ref="D11" si="3">C10/2+C12/2</f>
        <v>50</v>
      </c>
      <c r="E11" s="5">
        <v>12.18</v>
      </c>
      <c r="F11" s="5">
        <v>0.82</v>
      </c>
      <c r="G11" s="5">
        <f t="shared" ref="G11" si="4">E11*D11</f>
        <v>609</v>
      </c>
      <c r="H11" s="5">
        <f t="shared" ref="H11" si="5">F11*D11</f>
        <v>41</v>
      </c>
      <c r="I11" s="5">
        <v>4.2</v>
      </c>
      <c r="J11" s="5">
        <f t="shared" si="2"/>
        <v>210</v>
      </c>
    </row>
    <row r="12" spans="2:25">
      <c r="B12" s="4"/>
      <c r="C12" s="4">
        <v>50</v>
      </c>
      <c r="D12" s="4"/>
      <c r="E12" s="5"/>
      <c r="F12" s="5"/>
      <c r="G12" s="5"/>
      <c r="H12" s="5"/>
      <c r="I12" s="5"/>
      <c r="J12" s="81"/>
    </row>
    <row r="13" spans="2:25">
      <c r="B13" s="4" t="s">
        <v>24</v>
      </c>
      <c r="C13" s="4"/>
      <c r="D13" s="4">
        <f t="shared" ref="D13" si="6">C12/2+C14/2</f>
        <v>50</v>
      </c>
      <c r="E13" s="5">
        <v>13.37</v>
      </c>
      <c r="F13" s="5">
        <v>0.82</v>
      </c>
      <c r="G13" s="5">
        <f t="shared" ref="G13" si="7">E13*D13</f>
        <v>668.5</v>
      </c>
      <c r="H13" s="5">
        <f t="shared" ref="H13" si="8">F13*D13</f>
        <v>41</v>
      </c>
      <c r="I13" s="5">
        <v>4</v>
      </c>
      <c r="J13" s="5">
        <f t="shared" si="2"/>
        <v>200</v>
      </c>
    </row>
    <row r="14" spans="2:25">
      <c r="B14" s="4"/>
      <c r="C14" s="4">
        <v>50</v>
      </c>
      <c r="D14" s="4"/>
      <c r="E14" s="5"/>
      <c r="F14" s="5"/>
      <c r="G14" s="5"/>
      <c r="H14" s="5"/>
      <c r="I14" s="5"/>
      <c r="J14" s="81"/>
    </row>
    <row r="15" spans="2:25">
      <c r="B15" s="4" t="s">
        <v>25</v>
      </c>
      <c r="C15" s="4"/>
      <c r="D15" s="4">
        <f t="shared" ref="D15" si="9">C14/2+C16/2</f>
        <v>50</v>
      </c>
      <c r="E15" s="5">
        <v>12.89</v>
      </c>
      <c r="F15" s="5">
        <v>0.82</v>
      </c>
      <c r="G15" s="5">
        <f t="shared" ref="G15" si="10">E15*D15</f>
        <v>644.5</v>
      </c>
      <c r="H15" s="5">
        <f t="shared" ref="H15" si="11">F15*D15</f>
        <v>41</v>
      </c>
      <c r="I15" s="5">
        <v>3.8</v>
      </c>
      <c r="J15" s="5">
        <f t="shared" si="2"/>
        <v>190</v>
      </c>
    </row>
    <row r="16" spans="2:25">
      <c r="B16" s="4"/>
      <c r="C16" s="4">
        <v>50</v>
      </c>
      <c r="D16" s="4"/>
      <c r="E16" s="5"/>
      <c r="F16" s="5"/>
      <c r="G16" s="5"/>
      <c r="H16" s="5"/>
      <c r="I16" s="5"/>
      <c r="J16" s="81"/>
    </row>
    <row r="17" spans="2:12">
      <c r="B17" s="4" t="s">
        <v>26</v>
      </c>
      <c r="C17" s="4"/>
      <c r="D17" s="4">
        <f t="shared" ref="D17" si="12">C16/2+C18/2</f>
        <v>50</v>
      </c>
      <c r="E17" s="5">
        <v>13.49</v>
      </c>
      <c r="F17" s="5">
        <v>0.82</v>
      </c>
      <c r="G17" s="5">
        <f t="shared" ref="G17" si="13">E17*D17</f>
        <v>674.5</v>
      </c>
      <c r="H17" s="5">
        <f t="shared" ref="H17" si="14">F17*D17</f>
        <v>41</v>
      </c>
      <c r="I17" s="5">
        <v>4</v>
      </c>
      <c r="J17" s="5">
        <f t="shared" si="2"/>
        <v>200</v>
      </c>
    </row>
    <row r="18" spans="2:12">
      <c r="B18" s="4"/>
      <c r="C18" s="4">
        <v>50</v>
      </c>
      <c r="D18" s="4"/>
      <c r="E18" s="5"/>
      <c r="F18" s="5"/>
      <c r="G18" s="5"/>
      <c r="H18" s="5"/>
      <c r="I18" s="5"/>
      <c r="J18" s="81"/>
    </row>
    <row r="19" spans="2:12">
      <c r="B19" s="4" t="s">
        <v>30</v>
      </c>
      <c r="C19" s="4"/>
      <c r="D19" s="4">
        <f t="shared" ref="D19" si="15">C18/2+C20/2</f>
        <v>50</v>
      </c>
      <c r="E19" s="5">
        <v>12.43</v>
      </c>
      <c r="F19" s="5">
        <v>0.82</v>
      </c>
      <c r="G19" s="5">
        <f t="shared" ref="G19" si="16">E19*D19</f>
        <v>621.5</v>
      </c>
      <c r="H19" s="5">
        <f t="shared" ref="H19" si="17">F19*D19</f>
        <v>41</v>
      </c>
      <c r="I19" s="5">
        <v>4.12</v>
      </c>
      <c r="J19" s="5">
        <f t="shared" si="2"/>
        <v>206</v>
      </c>
    </row>
    <row r="20" spans="2:12">
      <c r="B20" s="4"/>
      <c r="C20" s="4">
        <v>50</v>
      </c>
      <c r="D20" s="4"/>
      <c r="E20" s="5"/>
      <c r="F20" s="5"/>
      <c r="G20" s="5"/>
      <c r="H20" s="5"/>
      <c r="I20" s="5"/>
      <c r="J20" s="81"/>
    </row>
    <row r="21" spans="2:12">
      <c r="B21" s="4" t="s">
        <v>31</v>
      </c>
      <c r="C21" s="4"/>
      <c r="D21" s="4">
        <f t="shared" ref="D21" si="18">C20/2+C22/2</f>
        <v>50</v>
      </c>
      <c r="E21" s="5">
        <v>9.48</v>
      </c>
      <c r="F21" s="5">
        <v>0.74</v>
      </c>
      <c r="G21" s="5">
        <f t="shared" ref="G21" si="19">E21*D21</f>
        <v>474</v>
      </c>
      <c r="H21" s="5">
        <f t="shared" ref="H21" si="20">F21*D21</f>
        <v>37</v>
      </c>
      <c r="I21" s="5">
        <v>0</v>
      </c>
      <c r="J21" s="5">
        <f t="shared" si="2"/>
        <v>0</v>
      </c>
    </row>
    <row r="22" spans="2:12">
      <c r="B22" s="4"/>
      <c r="C22" s="4">
        <v>50</v>
      </c>
      <c r="D22" s="4"/>
      <c r="E22" s="5"/>
      <c r="F22" s="5"/>
      <c r="G22" s="5"/>
      <c r="H22" s="5"/>
      <c r="I22" s="5"/>
      <c r="J22" s="81"/>
    </row>
    <row r="23" spans="2:12">
      <c r="B23" s="4" t="s">
        <v>32</v>
      </c>
      <c r="C23" s="4"/>
      <c r="D23" s="4">
        <f t="shared" ref="D23" si="21">C22/2+C24/2</f>
        <v>50</v>
      </c>
      <c r="E23" s="5">
        <v>14.34</v>
      </c>
      <c r="F23" s="5">
        <v>0.82</v>
      </c>
      <c r="G23" s="5">
        <f t="shared" ref="G23" si="22">E23*D23</f>
        <v>717</v>
      </c>
      <c r="H23" s="5">
        <f t="shared" ref="H23" si="23">F23*D23</f>
        <v>41</v>
      </c>
      <c r="I23" s="5">
        <v>0</v>
      </c>
      <c r="J23" s="5">
        <f t="shared" si="2"/>
        <v>0</v>
      </c>
    </row>
    <row r="24" spans="2:12">
      <c r="B24" s="4"/>
      <c r="C24" s="4">
        <v>50</v>
      </c>
      <c r="D24" s="4"/>
      <c r="E24" s="5"/>
      <c r="F24" s="5"/>
      <c r="G24" s="5"/>
      <c r="H24" s="5"/>
      <c r="I24" s="5"/>
      <c r="J24" s="81"/>
    </row>
    <row r="25" spans="2:12">
      <c r="B25" s="4" t="s">
        <v>33</v>
      </c>
      <c r="C25" s="4"/>
      <c r="D25" s="4">
        <f t="shared" ref="D25" si="24">C24/2+C26/2</f>
        <v>50</v>
      </c>
      <c r="E25" s="5">
        <v>13.93</v>
      </c>
      <c r="F25" s="5">
        <v>0.82</v>
      </c>
      <c r="G25" s="5">
        <f t="shared" ref="G25" si="25">E25*D25</f>
        <v>696.5</v>
      </c>
      <c r="H25" s="5">
        <f t="shared" ref="H25" si="26">F25*D25</f>
        <v>41</v>
      </c>
      <c r="I25" s="5">
        <v>0</v>
      </c>
      <c r="J25" s="5">
        <f t="shared" si="2"/>
        <v>0</v>
      </c>
    </row>
    <row r="26" spans="2:12">
      <c r="B26" s="4"/>
      <c r="C26" s="4">
        <v>50</v>
      </c>
      <c r="D26" s="4"/>
      <c r="E26" s="5"/>
      <c r="F26" s="5"/>
      <c r="G26" s="5"/>
      <c r="H26" s="5"/>
      <c r="I26" s="5"/>
      <c r="J26" s="81"/>
    </row>
    <row r="27" spans="2:12">
      <c r="B27" s="4" t="s">
        <v>34</v>
      </c>
      <c r="C27" s="4"/>
      <c r="D27" s="4">
        <f t="shared" ref="D27" si="27">C26/2+C28/2</f>
        <v>50</v>
      </c>
      <c r="E27" s="5">
        <v>14.33</v>
      </c>
      <c r="F27" s="5">
        <v>0.82</v>
      </c>
      <c r="G27" s="5">
        <f t="shared" ref="G27" si="28">E27*D27</f>
        <v>716.5</v>
      </c>
      <c r="H27" s="5">
        <f t="shared" ref="H27" si="29">F27*D27</f>
        <v>41</v>
      </c>
      <c r="I27" s="5">
        <v>3.6</v>
      </c>
      <c r="J27" s="5">
        <f t="shared" si="2"/>
        <v>180</v>
      </c>
    </row>
    <row r="28" spans="2:12">
      <c r="B28" s="4"/>
      <c r="C28" s="4">
        <v>50</v>
      </c>
      <c r="D28" s="4"/>
      <c r="E28" s="5"/>
      <c r="F28" s="5"/>
      <c r="G28" s="5"/>
      <c r="H28" s="5"/>
      <c r="I28" s="5"/>
      <c r="J28" s="81"/>
    </row>
    <row r="29" spans="2:12">
      <c r="B29" s="4" t="s">
        <v>35</v>
      </c>
      <c r="C29" s="4"/>
      <c r="D29" s="4">
        <f t="shared" ref="D29" si="30">C28/2+C30/2</f>
        <v>50</v>
      </c>
      <c r="E29" s="5">
        <v>14.21</v>
      </c>
      <c r="F29" s="5">
        <v>0.82</v>
      </c>
      <c r="G29" s="5">
        <f t="shared" ref="G29" si="31">E29*D29</f>
        <v>710.5</v>
      </c>
      <c r="H29" s="5">
        <f t="shared" ref="H29" si="32">F29*D29</f>
        <v>41</v>
      </c>
      <c r="I29" s="5">
        <v>3.65</v>
      </c>
      <c r="J29" s="5">
        <f t="shared" si="2"/>
        <v>182.5</v>
      </c>
    </row>
    <row r="30" spans="2:12">
      <c r="B30" s="4"/>
      <c r="C30" s="4">
        <v>50</v>
      </c>
      <c r="D30" s="4"/>
      <c r="E30" s="5"/>
      <c r="F30" s="5"/>
      <c r="G30" s="5"/>
      <c r="H30" s="5"/>
      <c r="I30" s="5"/>
      <c r="J30" s="81"/>
    </row>
    <row r="31" spans="2:12">
      <c r="B31" s="4" t="s">
        <v>36</v>
      </c>
      <c r="C31" s="4"/>
      <c r="D31" s="4">
        <f>+C30/2</f>
        <v>25</v>
      </c>
      <c r="E31" s="5">
        <v>15.38</v>
      </c>
      <c r="F31" s="5">
        <v>0.82</v>
      </c>
      <c r="G31" s="5">
        <f t="shared" ref="G31" si="33">E31*D31</f>
        <v>384.5</v>
      </c>
      <c r="H31" s="5">
        <f t="shared" ref="H31" si="34">F31*D31</f>
        <v>20.5</v>
      </c>
      <c r="I31" s="5">
        <v>3.4</v>
      </c>
      <c r="J31" s="5">
        <f t="shared" si="2"/>
        <v>85</v>
      </c>
    </row>
    <row r="32" spans="2:12">
      <c r="B32" s="3" t="s">
        <v>10</v>
      </c>
      <c r="C32" s="3">
        <f>SUM(C7:C31)</f>
        <v>600</v>
      </c>
      <c r="D32" s="3">
        <f>SUM(D7:D31)</f>
        <v>600</v>
      </c>
      <c r="E32" s="3"/>
      <c r="F32" s="3"/>
      <c r="G32" s="78">
        <f>SUM(G7:G31)</f>
        <v>7849.25</v>
      </c>
      <c r="H32" s="78">
        <f>SUM(H7:H31)</f>
        <v>488</v>
      </c>
      <c r="I32" s="78">
        <f>SUM(I7:I31)</f>
        <v>38.870000000000005</v>
      </c>
      <c r="J32" s="78">
        <f>SUM(J7:J31)</f>
        <v>1758.5</v>
      </c>
      <c r="K32" s="2">
        <f>+G32/100</f>
        <v>78.492500000000007</v>
      </c>
      <c r="L32" s="2" t="s">
        <v>29</v>
      </c>
    </row>
    <row r="33" spans="2:11">
      <c r="B33" s="89" t="s">
        <v>11</v>
      </c>
      <c r="C33" s="89"/>
      <c r="D33" s="89"/>
      <c r="E33" s="89"/>
      <c r="F33" s="89"/>
      <c r="G33" s="89"/>
      <c r="H33" s="89"/>
      <c r="I33" s="21"/>
    </row>
    <row r="34" spans="2:11">
      <c r="B34" s="6" t="s">
        <v>12</v>
      </c>
      <c r="C34" s="1"/>
      <c r="D34" s="1"/>
      <c r="E34" s="1"/>
      <c r="F34" s="1"/>
      <c r="I34" s="7">
        <f>D32</f>
        <v>600</v>
      </c>
      <c r="J34" s="8" t="s">
        <v>13</v>
      </c>
      <c r="K34" s="21"/>
    </row>
    <row r="35" spans="2:11">
      <c r="B35" s="6" t="s">
        <v>14</v>
      </c>
      <c r="C35" s="1"/>
      <c r="D35" s="1"/>
      <c r="E35" s="1"/>
      <c r="F35" s="1"/>
      <c r="I35" s="11">
        <f>+I36*1.07</f>
        <v>8920.8575000000001</v>
      </c>
      <c r="J35" s="6" t="s">
        <v>15</v>
      </c>
      <c r="K35" s="21">
        <f>+I35/100</f>
        <v>89.208574999999996</v>
      </c>
    </row>
    <row r="36" spans="2:11">
      <c r="B36" s="6" t="s">
        <v>16</v>
      </c>
      <c r="C36" s="1"/>
      <c r="D36" s="1"/>
      <c r="E36" s="1"/>
      <c r="F36" s="1"/>
      <c r="I36" s="11">
        <f>+I37+I38</f>
        <v>8337.25</v>
      </c>
      <c r="J36" s="6" t="s">
        <v>15</v>
      </c>
      <c r="K36" s="21"/>
    </row>
    <row r="37" spans="2:11">
      <c r="B37" s="27" t="s">
        <v>17</v>
      </c>
      <c r="C37" s="1"/>
      <c r="D37" s="1"/>
      <c r="E37" s="1"/>
      <c r="F37" s="1"/>
      <c r="I37" s="12">
        <f>G32</f>
        <v>7849.25</v>
      </c>
      <c r="J37" s="1" t="s">
        <v>15</v>
      </c>
      <c r="K37" s="21">
        <f>+I37/100</f>
        <v>78.492500000000007</v>
      </c>
    </row>
    <row r="38" spans="2:11">
      <c r="B38" s="27" t="s">
        <v>18</v>
      </c>
      <c r="C38" s="1"/>
      <c r="D38" s="1"/>
      <c r="E38" s="1"/>
      <c r="F38" s="1"/>
      <c r="I38" s="12">
        <f>H32</f>
        <v>488</v>
      </c>
      <c r="J38" s="1" t="s">
        <v>15</v>
      </c>
      <c r="K38" s="21"/>
    </row>
    <row r="39" spans="2:11">
      <c r="B39" s="6" t="s">
        <v>19</v>
      </c>
      <c r="C39" s="1"/>
      <c r="D39" s="1"/>
      <c r="E39" s="9"/>
      <c r="F39" s="9"/>
      <c r="I39" s="13">
        <f>ROUND(+I41+I43,0)</f>
        <v>67</v>
      </c>
      <c r="J39" s="1" t="s">
        <v>20</v>
      </c>
      <c r="K39" s="21"/>
    </row>
    <row r="40" spans="2:11">
      <c r="B40" s="91" t="s">
        <v>27</v>
      </c>
      <c r="C40" s="91"/>
      <c r="D40" s="91"/>
      <c r="E40" s="92"/>
      <c r="F40" s="92"/>
      <c r="G40" s="91"/>
      <c r="H40" s="91"/>
      <c r="I40" s="21"/>
    </row>
    <row r="41" spans="2:11">
      <c r="B41" s="28" t="s">
        <v>21</v>
      </c>
      <c r="C41" s="1"/>
      <c r="D41" s="1"/>
      <c r="E41" s="29">
        <f>+I35/100</f>
        <v>89.208574999999996</v>
      </c>
      <c r="F41" s="10" t="s">
        <v>28</v>
      </c>
      <c r="I41" s="30">
        <f>+I35/100*1*0.172</f>
        <v>15.343874899999998</v>
      </c>
      <c r="J41" s="1" t="s">
        <v>20</v>
      </c>
    </row>
    <row r="42" spans="2:11" ht="18.75" customHeight="1">
      <c r="B42" s="91" t="s">
        <v>81</v>
      </c>
      <c r="C42" s="91"/>
      <c r="D42" s="91"/>
      <c r="E42" s="92"/>
      <c r="F42" s="92"/>
      <c r="G42" s="91"/>
      <c r="H42" s="91"/>
      <c r="I42" s="21"/>
    </row>
    <row r="43" spans="2:11">
      <c r="B43" s="28" t="s">
        <v>21</v>
      </c>
      <c r="C43" s="1"/>
      <c r="D43" s="1"/>
      <c r="E43" s="29">
        <f>+I37/100</f>
        <v>78.492500000000007</v>
      </c>
      <c r="F43" s="10" t="s">
        <v>82</v>
      </c>
      <c r="I43" s="30">
        <f>+I37/100*1*0.658</f>
        <v>51.64806500000001</v>
      </c>
      <c r="J43" s="1" t="s">
        <v>20</v>
      </c>
      <c r="K43" s="21"/>
    </row>
    <row r="44" spans="2:11" hidden="1">
      <c r="B44" s="74" t="s">
        <v>65</v>
      </c>
      <c r="C44" s="1"/>
      <c r="D44" s="1"/>
      <c r="E44" s="29"/>
      <c r="F44" s="10"/>
      <c r="I44" s="30">
        <f>(I45+I46)*4*10</f>
        <v>14200</v>
      </c>
      <c r="J44" s="1" t="s">
        <v>13</v>
      </c>
      <c r="K44" s="21">
        <f>+I44/100</f>
        <v>142</v>
      </c>
    </row>
    <row r="45" spans="2:11" ht="29.25" hidden="1" customHeight="1">
      <c r="B45" s="93" t="s">
        <v>66</v>
      </c>
      <c r="C45" s="93"/>
      <c r="D45" s="93"/>
      <c r="E45" s="93"/>
      <c r="F45" s="93"/>
      <c r="I45" s="30">
        <v>80</v>
      </c>
      <c r="J45" s="1" t="s">
        <v>13</v>
      </c>
      <c r="K45" s="21"/>
    </row>
    <row r="46" spans="2:11" ht="29.25" hidden="1" customHeight="1">
      <c r="B46" s="93" t="s">
        <v>67</v>
      </c>
      <c r="C46" s="93"/>
      <c r="D46" s="93"/>
      <c r="E46" s="93"/>
      <c r="F46" s="93"/>
      <c r="I46" s="30">
        <v>275</v>
      </c>
      <c r="J46" s="1" t="s">
        <v>13</v>
      </c>
      <c r="K46" s="21"/>
    </row>
    <row r="47" spans="2:11" ht="29.25" hidden="1" customHeight="1">
      <c r="B47" s="94" t="s">
        <v>69</v>
      </c>
      <c r="C47" s="94"/>
      <c r="D47" s="94"/>
      <c r="E47" s="94"/>
      <c r="F47" s="94"/>
      <c r="I47" s="30">
        <f>+I45+I46</f>
        <v>355</v>
      </c>
      <c r="J47" s="10" t="s">
        <v>13</v>
      </c>
      <c r="K47" s="21"/>
    </row>
    <row r="48" spans="2:11" ht="20.25" hidden="1" customHeight="1">
      <c r="B48" s="77" t="s">
        <v>70</v>
      </c>
      <c r="C48" s="75"/>
      <c r="D48" s="75"/>
      <c r="E48" s="76"/>
      <c r="F48" s="76"/>
      <c r="I48" s="30">
        <f>(+I45+I46)*0.8</f>
        <v>284</v>
      </c>
      <c r="J48" s="1" t="s">
        <v>64</v>
      </c>
      <c r="K48" s="21"/>
    </row>
    <row r="49" spans="2:12" ht="19.5">
      <c r="B49" s="79" t="s">
        <v>83</v>
      </c>
      <c r="C49" s="1"/>
      <c r="D49" s="1"/>
      <c r="E49" s="1"/>
      <c r="F49" s="1"/>
      <c r="I49" s="13">
        <v>2</v>
      </c>
      <c r="J49" s="10" t="s">
        <v>20</v>
      </c>
      <c r="K49" s="22"/>
    </row>
    <row r="50" spans="2:12" ht="19.5">
      <c r="B50" s="80" t="s">
        <v>71</v>
      </c>
      <c r="C50" s="1"/>
      <c r="D50" s="1"/>
      <c r="E50" s="1"/>
      <c r="F50" s="1"/>
      <c r="I50" s="13">
        <v>2</v>
      </c>
      <c r="J50" s="10" t="s">
        <v>20</v>
      </c>
      <c r="K50" s="22"/>
    </row>
    <row r="51" spans="2:12">
      <c r="B51" s="80" t="s">
        <v>72</v>
      </c>
      <c r="C51" s="15"/>
      <c r="D51" s="15"/>
      <c r="E51" s="1"/>
      <c r="F51" s="6"/>
      <c r="I51" s="13">
        <v>2</v>
      </c>
      <c r="J51" s="10" t="s">
        <v>20</v>
      </c>
      <c r="K51" s="19"/>
      <c r="L51" s="23"/>
    </row>
    <row r="52" spans="2:12">
      <c r="B52" s="79" t="s">
        <v>73</v>
      </c>
      <c r="C52" s="15"/>
      <c r="D52" s="15"/>
      <c r="E52" s="1"/>
      <c r="F52" s="6"/>
      <c r="I52" s="13">
        <v>4</v>
      </c>
      <c r="J52" s="10" t="s">
        <v>68</v>
      </c>
      <c r="K52" s="19"/>
      <c r="L52" s="23"/>
    </row>
    <row r="53" spans="2:12">
      <c r="B53" s="14" t="s">
        <v>74</v>
      </c>
      <c r="C53" s="1"/>
      <c r="D53" s="1"/>
      <c r="E53" s="1"/>
      <c r="F53" s="1"/>
      <c r="I53" s="13">
        <f>J32</f>
        <v>1758.5</v>
      </c>
      <c r="J53" s="71" t="s">
        <v>64</v>
      </c>
      <c r="K53" s="19">
        <f>+I53/100</f>
        <v>17.585000000000001</v>
      </c>
      <c r="L53" s="23"/>
    </row>
    <row r="54" spans="2:12" ht="9.9499999999999993" customHeight="1">
      <c r="B54" s="16"/>
      <c r="G54" s="17"/>
      <c r="H54" s="18"/>
      <c r="I54" s="19"/>
      <c r="L54" s="23"/>
    </row>
    <row r="55" spans="2:12">
      <c r="F55" s="86"/>
      <c r="G55" s="86"/>
      <c r="H55" s="86"/>
      <c r="I55" s="18"/>
      <c r="J55" s="24"/>
      <c r="K55" s="25"/>
    </row>
    <row r="56" spans="2:12" ht="50.25" customHeight="1">
      <c r="F56" s="88"/>
      <c r="G56" s="88"/>
      <c r="H56" s="88"/>
      <c r="I56" s="18"/>
      <c r="K56" s="25"/>
    </row>
    <row r="57" spans="2:12">
      <c r="I57" s="19"/>
    </row>
    <row r="58" spans="2:12">
      <c r="F58" s="89"/>
      <c r="G58" s="89"/>
      <c r="H58" s="89"/>
      <c r="I58" s="19"/>
    </row>
    <row r="59" spans="2:12">
      <c r="I59" s="19"/>
    </row>
    <row r="60" spans="2:12" s="1" customFormat="1">
      <c r="B60" s="2"/>
      <c r="C60" s="2"/>
      <c r="D60" s="2"/>
      <c r="E60" s="2"/>
      <c r="F60" s="2"/>
      <c r="G60" s="2"/>
      <c r="H60" s="2"/>
      <c r="I60" s="26"/>
    </row>
  </sheetData>
  <mergeCells count="18">
    <mergeCell ref="F56:H56"/>
    <mergeCell ref="F58:H58"/>
    <mergeCell ref="B5:B6"/>
    <mergeCell ref="B33:H33"/>
    <mergeCell ref="B40:H40"/>
    <mergeCell ref="B42:H42"/>
    <mergeCell ref="B45:F45"/>
    <mergeCell ref="B46:F46"/>
    <mergeCell ref="B47:F47"/>
    <mergeCell ref="C5:D5"/>
    <mergeCell ref="E5:F5"/>
    <mergeCell ref="G5:H5"/>
    <mergeCell ref="I5:J5"/>
    <mergeCell ref="B1:J1"/>
    <mergeCell ref="B2:J2"/>
    <mergeCell ref="B3:J3"/>
    <mergeCell ref="F55:H55"/>
    <mergeCell ref="B4:H4"/>
  </mergeCells>
  <printOptions horizontalCentered="1"/>
  <pageMargins left="0.59055118110236227" right="0.19685039370078741" top="0.59055118110236227" bottom="0.19685039370078741" header="0.19685039370078741" footer="0.19685039370078741"/>
  <pageSetup paperSize="9" scale="75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1"/>
  <sheetViews>
    <sheetView view="pageBreakPreview" zoomScaleNormal="100" zoomScaleSheetLayoutView="100" workbookViewId="0">
      <selection activeCell="F9" sqref="F9"/>
    </sheetView>
  </sheetViews>
  <sheetFormatPr defaultRowHeight="15"/>
  <cols>
    <col min="1" max="1" width="6.42578125" customWidth="1"/>
    <col min="3" max="3" width="8.5703125" customWidth="1"/>
    <col min="4" max="4" width="7.140625" customWidth="1"/>
    <col min="5" max="5" width="7" customWidth="1"/>
    <col min="6" max="6" width="8.28515625" customWidth="1"/>
    <col min="7" max="7" width="7.42578125" customWidth="1"/>
    <col min="10" max="10" width="8.42578125" customWidth="1"/>
    <col min="11" max="13" width="0" hidden="1" customWidth="1"/>
    <col min="14" max="14" width="8.28515625" customWidth="1"/>
    <col min="15" max="15" width="8.140625" customWidth="1"/>
  </cols>
  <sheetData>
    <row r="1" spans="1:15" ht="16.5">
      <c r="A1" s="97" t="s">
        <v>37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ht="46.5" customHeight="1">
      <c r="A2" s="98" t="str">
        <f>KL!B2</f>
        <v>Công trình: Bờ phải sông Đa Độ địa bàn xã An Khánh 
Hạng Mục: Đắp bờ phải từ K14+520 đến K15+120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</row>
    <row r="3" spans="1:15" ht="22.5" customHeight="1">
      <c r="A3" s="99" t="str">
        <f>KL!B3</f>
        <v>Địa điểm: Xã An Khánh, Thành Phố Hải Phòng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</row>
    <row r="4" spans="1:15" ht="18.75">
      <c r="A4" s="37"/>
      <c r="B4" s="38"/>
      <c r="C4" s="38"/>
      <c r="D4" s="38"/>
      <c r="E4" s="38"/>
      <c r="F4" s="38"/>
      <c r="G4" s="38"/>
      <c r="H4" s="38"/>
      <c r="I4" s="38"/>
      <c r="J4" s="38"/>
      <c r="K4" s="39"/>
      <c r="L4" s="39"/>
      <c r="M4" s="39"/>
      <c r="N4" s="40"/>
      <c r="O4" s="41"/>
    </row>
    <row r="5" spans="1:15">
      <c r="A5" s="100" t="s">
        <v>38</v>
      </c>
      <c r="B5" s="103" t="s">
        <v>39</v>
      </c>
      <c r="C5" s="42" t="s">
        <v>40</v>
      </c>
      <c r="D5" s="104" t="s">
        <v>41</v>
      </c>
      <c r="E5" s="105"/>
      <c r="F5" s="105"/>
      <c r="G5" s="105"/>
      <c r="H5" s="105"/>
      <c r="I5" s="105"/>
      <c r="J5" s="43"/>
      <c r="K5" s="106" t="s">
        <v>42</v>
      </c>
      <c r="L5" s="107"/>
      <c r="M5" s="44" t="s">
        <v>43</v>
      </c>
      <c r="N5" s="44" t="s">
        <v>44</v>
      </c>
      <c r="O5" s="45" t="s">
        <v>45</v>
      </c>
    </row>
    <row r="6" spans="1:15">
      <c r="A6" s="101"/>
      <c r="B6" s="101"/>
      <c r="C6" s="46" t="s">
        <v>46</v>
      </c>
      <c r="D6" s="47" t="s">
        <v>47</v>
      </c>
      <c r="E6" s="48"/>
      <c r="F6" s="48" t="s">
        <v>48</v>
      </c>
      <c r="G6" s="48"/>
      <c r="H6" s="49" t="s">
        <v>49</v>
      </c>
      <c r="I6" s="49" t="s">
        <v>50</v>
      </c>
      <c r="J6" s="49" t="s">
        <v>51</v>
      </c>
      <c r="K6" s="50" t="s">
        <v>50</v>
      </c>
      <c r="L6" s="49" t="s">
        <v>51</v>
      </c>
      <c r="M6" s="51" t="s">
        <v>52</v>
      </c>
      <c r="N6" s="51" t="s">
        <v>53</v>
      </c>
      <c r="O6" s="52" t="s">
        <v>54</v>
      </c>
    </row>
    <row r="7" spans="1:15">
      <c r="A7" s="102"/>
      <c r="B7" s="102"/>
      <c r="C7" s="53" t="s">
        <v>55</v>
      </c>
      <c r="D7" s="53" t="s">
        <v>56</v>
      </c>
      <c r="E7" s="54"/>
      <c r="F7" s="55" t="s">
        <v>77</v>
      </c>
      <c r="G7" s="55"/>
      <c r="H7" s="56" t="s">
        <v>55</v>
      </c>
      <c r="I7" s="56" t="s">
        <v>55</v>
      </c>
      <c r="J7" s="56" t="s">
        <v>55</v>
      </c>
      <c r="K7" s="57" t="s">
        <v>57</v>
      </c>
      <c r="L7" s="57" t="s">
        <v>57</v>
      </c>
      <c r="M7" s="57" t="s">
        <v>58</v>
      </c>
      <c r="N7" s="57" t="s">
        <v>59</v>
      </c>
      <c r="O7" s="57" t="s">
        <v>58</v>
      </c>
    </row>
    <row r="8" spans="1:15" ht="45">
      <c r="A8" s="58">
        <v>1</v>
      </c>
      <c r="B8" s="59" t="s">
        <v>60</v>
      </c>
      <c r="C8" s="60"/>
      <c r="D8" s="59"/>
      <c r="E8" s="59"/>
      <c r="F8" s="59"/>
      <c r="G8" s="59"/>
      <c r="H8" s="59"/>
      <c r="I8" s="59"/>
      <c r="J8" s="59"/>
      <c r="K8" s="61">
        <v>0</v>
      </c>
      <c r="L8" s="62">
        <f>K8</f>
        <v>0</v>
      </c>
      <c r="M8" s="58">
        <v>0</v>
      </c>
      <c r="N8" s="95">
        <f>+C10/1000</f>
        <v>0.6</v>
      </c>
      <c r="O8" s="95"/>
    </row>
    <row r="9" spans="1:15" ht="30">
      <c r="A9" s="63"/>
      <c r="B9" s="64" t="s">
        <v>63</v>
      </c>
      <c r="C9" s="65">
        <f>KL!I34</f>
        <v>600</v>
      </c>
      <c r="D9" s="66">
        <v>13</v>
      </c>
      <c r="E9" s="66" t="s">
        <v>78</v>
      </c>
      <c r="F9" s="66">
        <v>20</v>
      </c>
      <c r="G9" s="66" t="s">
        <v>61</v>
      </c>
      <c r="H9" s="67">
        <f>D9*F9</f>
        <v>260</v>
      </c>
      <c r="I9" s="68">
        <f>H9*0.8</f>
        <v>208</v>
      </c>
      <c r="J9" s="68">
        <f>+I9*0.2</f>
        <v>41.6</v>
      </c>
      <c r="K9" s="69"/>
      <c r="L9" s="69"/>
      <c r="M9" s="70"/>
      <c r="N9" s="96"/>
      <c r="O9" s="96"/>
    </row>
    <row r="10" spans="1:15">
      <c r="A10" s="33"/>
      <c r="B10" s="34" t="s">
        <v>62</v>
      </c>
      <c r="C10" s="35">
        <f>SUM(C8:C9)</f>
        <v>600</v>
      </c>
      <c r="D10" s="34"/>
      <c r="E10" s="34"/>
      <c r="F10" s="34"/>
      <c r="G10" s="34"/>
      <c r="H10" s="35">
        <f t="shared" ref="H10:O10" si="0">SUM(H8:H9)</f>
        <v>260</v>
      </c>
      <c r="I10" s="36">
        <f t="shared" si="0"/>
        <v>208</v>
      </c>
      <c r="J10" s="36">
        <f t="shared" si="0"/>
        <v>41.6</v>
      </c>
      <c r="K10" s="36">
        <f t="shared" si="0"/>
        <v>0</v>
      </c>
      <c r="L10" s="36">
        <f t="shared" si="0"/>
        <v>0</v>
      </c>
      <c r="M10" s="36">
        <f t="shared" si="0"/>
        <v>0</v>
      </c>
      <c r="N10" s="36">
        <f t="shared" si="0"/>
        <v>0.6</v>
      </c>
      <c r="O10" s="36">
        <f t="shared" si="0"/>
        <v>0</v>
      </c>
    </row>
    <row r="11" spans="1:15">
      <c r="A11" s="33"/>
      <c r="B11" s="34"/>
      <c r="C11" s="35"/>
      <c r="D11" s="34"/>
      <c r="E11" s="34"/>
      <c r="F11" s="34"/>
      <c r="G11" s="34"/>
      <c r="H11" s="35"/>
      <c r="I11" s="36"/>
      <c r="J11" s="36"/>
      <c r="K11" s="36"/>
      <c r="L11" s="36"/>
      <c r="M11" s="36"/>
      <c r="N11" s="36"/>
      <c r="O11" s="36"/>
    </row>
    <row r="13" spans="1:15">
      <c r="I13">
        <f>+I10/100</f>
        <v>2.08</v>
      </c>
      <c r="J13">
        <f>+J10/100</f>
        <v>0.41600000000000004</v>
      </c>
    </row>
    <row r="25" spans="5:6">
      <c r="F25">
        <v>0.82</v>
      </c>
    </row>
    <row r="27" spans="5:6">
      <c r="E27">
        <v>14.33</v>
      </c>
      <c r="F27">
        <v>0.82</v>
      </c>
    </row>
    <row r="29" spans="5:6">
      <c r="E29">
        <v>14.21</v>
      </c>
      <c r="F29">
        <v>0.82</v>
      </c>
    </row>
    <row r="31" spans="5:6">
      <c r="E31">
        <v>15.38</v>
      </c>
      <c r="F31">
        <v>0.82</v>
      </c>
    </row>
  </sheetData>
  <mergeCells count="9">
    <mergeCell ref="N8:N9"/>
    <mergeCell ref="O8:O9"/>
    <mergeCell ref="A1:O1"/>
    <mergeCell ref="A2:O2"/>
    <mergeCell ref="A3:O3"/>
    <mergeCell ref="A5:A7"/>
    <mergeCell ref="B5:B7"/>
    <mergeCell ref="D5:I5"/>
    <mergeCell ref="K5:L5"/>
  </mergeCells>
  <printOptions horizontalCentered="1"/>
  <pageMargins left="0.39370078740157483" right="0.19685039370078741" top="0.59055118110236227" bottom="0.19685039370078741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KL</vt:lpstr>
      <vt:lpstr>Sheet1</vt:lpstr>
      <vt:lpstr>KL!Print_Area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2026-03-18T02:50:43Z</cp:lastPrinted>
  <dcterms:created xsi:type="dcterms:W3CDTF">2023-04-13T21:12:00Z</dcterms:created>
  <dcterms:modified xsi:type="dcterms:W3CDTF">2026-07-18T04:05:59Z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88C77371808049CF88B73DCED84A97A2</vt:lpwstr>
  </property>
  <property fmtid="{D5CDD505-2E9C-101B-9397-08002B2CF9AE}" pid="3" name="KSOProductBuildVer">
    <vt:lpwstr>2057-12.2.0.13306</vt:lpwstr>
  </property>
</Properties>
</file>