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D:\PHONG QLN&amp;CT\2025\Hồ Sơ XDCT\6. Công trình\Bờ phải kv xã An Quang\1. Bản vẽ và dự toán\"/>
    </mc:Choice>
  </mc:AlternateContent>
  <xr:revisionPtr revIDLastSave="0" documentId="13_ncr:1_{31A28F55-A785-4088-9D2B-73995C4581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L" sheetId="1" r:id="rId1"/>
    <sheet name="Sheet1" sheetId="2" r:id="rId2"/>
  </sheets>
  <definedNames>
    <definedName name="_xlnm.Print_Area" localSheetId="0">KL!$B$1:$H$48</definedName>
  </definedNames>
  <calcPr calcId="191029" iterateCount="1"/>
</workbook>
</file>

<file path=xl/calcChain.xml><?xml version="1.0" encoding="utf-8"?>
<calcChain xmlns="http://schemas.openxmlformats.org/spreadsheetml/2006/main">
  <c r="G48" i="1" l="1"/>
  <c r="A2" i="2" l="1"/>
  <c r="D27" i="1"/>
  <c r="D29" i="1"/>
  <c r="H29" i="1" s="1"/>
  <c r="H31" i="1"/>
  <c r="D7" i="1"/>
  <c r="G31" i="1" l="1"/>
  <c r="G29" i="1"/>
  <c r="A3" i="2"/>
  <c r="M10" i="2" l="1"/>
  <c r="K10" i="2"/>
  <c r="C10" i="2"/>
  <c r="H9" i="2"/>
  <c r="I9" i="2" s="1"/>
  <c r="J9" i="2" s="1"/>
  <c r="L8" i="2"/>
  <c r="L10" i="2" s="1"/>
  <c r="N8" i="2" l="1"/>
  <c r="N10" i="2" s="1"/>
  <c r="O8" i="2"/>
  <c r="O10" i="2" s="1"/>
  <c r="J10" i="2"/>
  <c r="I10" i="2"/>
  <c r="H10" i="2"/>
  <c r="C32" i="1" l="1"/>
  <c r="D11" i="1"/>
  <c r="D13" i="1"/>
  <c r="D15" i="1"/>
  <c r="D17" i="1"/>
  <c r="D19" i="1"/>
  <c r="H19" i="1" s="1"/>
  <c r="D21" i="1"/>
  <c r="H21" i="1" s="1"/>
  <c r="D23" i="1"/>
  <c r="H23" i="1" s="1"/>
  <c r="D25" i="1"/>
  <c r="H25" i="1" s="1"/>
  <c r="H27" i="1"/>
  <c r="D9" i="1"/>
  <c r="G23" i="1" l="1"/>
  <c r="G25" i="1"/>
  <c r="D32" i="1"/>
  <c r="G19" i="1"/>
  <c r="G27" i="1"/>
  <c r="G21" i="1"/>
  <c r="G9" i="1" l="1"/>
  <c r="H9" i="1"/>
  <c r="G11" i="1"/>
  <c r="H11" i="1"/>
  <c r="G13" i="1"/>
  <c r="H13" i="1"/>
  <c r="G15" i="1"/>
  <c r="H15" i="1"/>
  <c r="G17" i="1"/>
  <c r="H17" i="1"/>
  <c r="H7" i="1"/>
  <c r="G7" i="1"/>
  <c r="H32" i="1" l="1"/>
  <c r="G38" i="1" s="1"/>
  <c r="G32" i="1"/>
  <c r="G37" i="1" s="1"/>
  <c r="G34" i="1"/>
  <c r="G43" i="1" l="1"/>
  <c r="E43" i="1"/>
  <c r="G36" i="1"/>
  <c r="G35" i="1" s="1"/>
  <c r="G41" i="1" l="1"/>
  <c r="G39" i="1" s="1"/>
  <c r="E41" i="1"/>
</calcChain>
</file>

<file path=xl/sharedStrings.xml><?xml version="1.0" encoding="utf-8"?>
<sst xmlns="http://schemas.openxmlformats.org/spreadsheetml/2006/main" count="95" uniqueCount="77">
  <si>
    <t>BẢNG KHỐI LƯỢNG</t>
  </si>
  <si>
    <t>Tên cọc</t>
  </si>
  <si>
    <t>Khoảng cách (m)</t>
  </si>
  <si>
    <t>Diện tích (m2)</t>
  </si>
  <si>
    <t>Khối lượng (m3)</t>
  </si>
  <si>
    <t>Thực</t>
  </si>
  <si>
    <t>Áp dụng</t>
  </si>
  <si>
    <t>Đắp máy</t>
  </si>
  <si>
    <t>Đắp thủ công</t>
  </si>
  <si>
    <t>C1</t>
  </si>
  <si>
    <t>Tổng</t>
  </si>
  <si>
    <t>TỔNG HỢP KHỐI LƯỢNG</t>
  </si>
  <si>
    <t>1. Tổng chiều dài tuyến:</t>
  </si>
  <si>
    <t>m</t>
  </si>
  <si>
    <t>2. Khối lượng đất đào (=KL đất đắp*1,07)</t>
  </si>
  <si>
    <t>m3</t>
  </si>
  <si>
    <t>3. Khối lượng đất đắp:</t>
  </si>
  <si>
    <t>- Khối lượng đất đắp bằng máy :</t>
  </si>
  <si>
    <t>- Khối lượng đất đắp bằng thủ công :</t>
  </si>
  <si>
    <t>4. Phao thép trọng tải 60 tấn:</t>
  </si>
  <si>
    <t>ca</t>
  </si>
  <si>
    <t>Do đó số ca phục vụ đắp bờ là:</t>
  </si>
  <si>
    <t>6. Ô tô đầu kéo+rơ mooc vận chuyển máy xúc:</t>
  </si>
  <si>
    <t>7. Cần trục bánh hơi bốc dỡ phao thép và máy xúc:</t>
  </si>
  <si>
    <t>C2</t>
  </si>
  <si>
    <t>C3</t>
  </si>
  <si>
    <t>C4</t>
  </si>
  <si>
    <t>C5</t>
  </si>
  <si>
    <t>C6</t>
  </si>
  <si>
    <t>Theo định mức (AB.24131) để đào 100m3 đất cấp I cần 0,172 ca máy đào 1,25m3</t>
  </si>
  <si>
    <t>x1x0,172=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</si>
  <si>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</si>
  <si>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C7</t>
  </si>
  <si>
    <t>C8</t>
  </si>
  <si>
    <t>C9</t>
  </si>
  <si>
    <t>C10</t>
  </si>
  <si>
    <t>C11</t>
  </si>
  <si>
    <t>BẢNG TỔNG HỢP KHỐI LƯỢNG KHẢO SÁT ĐỊA HÌNH</t>
  </si>
  <si>
    <t>TT</t>
  </si>
  <si>
    <t>Hạng mục</t>
  </si>
  <si>
    <t xml:space="preserve">Cắt </t>
  </si>
  <si>
    <t>Cắt ngang</t>
  </si>
  <si>
    <t>BĐ tỷ lệ1:200</t>
  </si>
  <si>
    <t>Khống chế</t>
  </si>
  <si>
    <t>T. chuẩn</t>
  </si>
  <si>
    <t>Cắm tim</t>
  </si>
  <si>
    <t>dọc</t>
  </si>
  <si>
    <t xml:space="preserve">Số </t>
  </si>
  <si>
    <t xml:space="preserve">Ch.dài </t>
  </si>
  <si>
    <t xml:space="preserve">Tổng </t>
  </si>
  <si>
    <t>T. cạn</t>
  </si>
  <si>
    <t>D. nước</t>
  </si>
  <si>
    <t>đ/c cấp 2</t>
  </si>
  <si>
    <t>kỹ thuật</t>
  </si>
  <si>
    <t>tuyến ct</t>
  </si>
  <si>
    <t>(m)</t>
  </si>
  <si>
    <t>m/c</t>
  </si>
  <si>
    <t>T.bình</t>
  </si>
  <si>
    <t>(ha)</t>
  </si>
  <si>
    <t xml:space="preserve"> (điểm)</t>
  </si>
  <si>
    <t xml:space="preserve"> (km)</t>
  </si>
  <si>
    <t>Bình đồ công trình</t>
  </si>
  <si>
    <t>x</t>
  </si>
  <si>
    <t>=</t>
  </si>
  <si>
    <t>Cộng:</t>
  </si>
  <si>
    <t xml:space="preserve"> * CD + CN: </t>
  </si>
  <si>
    <t>m2</t>
  </si>
  <si>
    <t xml:space="preserve">8. Nhân công lắp đặt, tháo dỡ phao thép: </t>
  </si>
  <si>
    <t>công</t>
  </si>
  <si>
    <t>Theo định mức (TLB.22411) để đắp 100m3 đất cấp I cần 0,658 ca máy đào 0,65m3</t>
  </si>
  <si>
    <t>x1x0,658=</t>
  </si>
  <si>
    <t>C12</t>
  </si>
  <si>
    <t>C13</t>
  </si>
  <si>
    <t>ĐỊA ĐIỂM: XÃ AN QUANG, TP.HẢI PHÒNG</t>
  </si>
  <si>
    <t xml:space="preserve">5. Ô tô gắn cần trục 16T vận chuyển phao thép: </t>
  </si>
  <si>
    <t>CÔNG TRÌNH: BỜ PHẢI SÔNG ĐA ĐỘ KHU VỰC XÃ AN QUANG.
HẠNG MỤC: ĐẮP BỜ PHẢI TỪ K1+100 ĐẾN K1+700.</t>
  </si>
  <si>
    <t>9. Thu dọn mặt bằng thi công( chiều rộng 2,5 m):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</si>
</sst>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₫_-;\-* #,##0.00\ _₫_-;_-* &quot;-&quot;??\ _₫_-;_-@_-"/>
    <numFmt numFmtId="165" formatCode="#,##0.####;\-#,##0.####"/>
    <numFmt numFmtId="166" formatCode="0.0"/>
    <numFmt numFmtId="167" formatCode="#,##0.#;\-#,##0.#"/>
    <numFmt numFmtId="168" formatCode="#,##0.0"/>
    <numFmt numFmtId="169" formatCode="#,##0_ "/>
  </numFmts>
  <fonts count="28">
    <font>
      <sz val="11"/>
      <color theme="1"/>
      <name val="Calibri"/>
      <charset val="134"/>
      <scheme val="minor"/>
    </font>
    <font>
      <sz val="13"/>
      <name val="Times New Roman"/>
      <family val="1"/>
    </font>
    <font>
      <sz val="14"/>
      <name val="Times New Roman"/>
      <family val="1"/>
    </font>
    <font>
      <b/>
      <sz val="15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i/>
      <sz val="14"/>
      <name val="Times New Roman"/>
      <family val="1"/>
    </font>
    <font>
      <sz val="11"/>
      <name val=".VnTime"/>
      <family val="2"/>
    </font>
    <font>
      <sz val="11"/>
      <name val=".VnTime"/>
      <family val="2"/>
    </font>
    <font>
      <sz val="12"/>
      <name val=".VnTime"/>
      <family val="2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.VnTime"/>
      <family val="2"/>
    </font>
    <font>
      <sz val="11"/>
      <name val="Calibri"/>
      <family val="2"/>
    </font>
    <font>
      <b/>
      <sz val="13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  <charset val="163"/>
    </font>
    <font>
      <sz val="13"/>
      <name val="Times New Roman"/>
      <family val="1"/>
      <charset val="163"/>
    </font>
    <font>
      <b/>
      <sz val="13"/>
      <color theme="1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9">
    <xf numFmtId="0" fontId="0" fillId="0" borderId="0">
      <alignment vertical="center"/>
    </xf>
    <xf numFmtId="0" fontId="9" fillId="0" borderId="0"/>
    <xf numFmtId="0" fontId="10" fillId="0" borderId="0"/>
    <xf numFmtId="0" fontId="11" fillId="0" borderId="0"/>
    <xf numFmtId="164" fontId="13" fillId="0" borderId="0" applyFont="0" applyFill="0" applyBorder="0" applyAlignment="0" applyProtection="0"/>
    <xf numFmtId="0" fontId="14" fillId="0" borderId="0"/>
    <xf numFmtId="0" fontId="11" fillId="0" borderId="0"/>
    <xf numFmtId="0" fontId="9" fillId="0" borderId="0"/>
    <xf numFmtId="0" fontId="9" fillId="0" borderId="0"/>
  </cellStyleXfs>
  <cellXfs count="10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" fontId="6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 wrapText="1"/>
    </xf>
    <xf numFmtId="166" fontId="2" fillId="0" borderId="0" xfId="0" applyNumberFormat="1" applyFont="1">
      <alignment vertical="center"/>
    </xf>
    <xf numFmtId="0" fontId="1" fillId="0" borderId="0" xfId="0" quotePrefix="1" applyFont="1">
      <alignment vertical="center"/>
    </xf>
    <xf numFmtId="0" fontId="1" fillId="0" borderId="0" xfId="3" applyFont="1" applyAlignment="1">
      <alignment horizontal="left" vertical="center"/>
    </xf>
    <xf numFmtId="2" fontId="1" fillId="0" borderId="0" xfId="0" applyNumberFormat="1" applyFont="1" applyAlignment="1">
      <alignment horizontal="right" vertical="center"/>
    </xf>
    <xf numFmtId="1" fontId="1" fillId="0" borderId="0" xfId="0" applyNumberFormat="1" applyFont="1" applyAlignment="1">
      <alignment horizontal="center" vertical="center"/>
    </xf>
    <xf numFmtId="165" fontId="12" fillId="0" borderId="0" xfId="0" applyNumberFormat="1" applyFont="1" applyAlignment="1" applyProtection="1">
      <alignment vertical="center" wrapText="1"/>
      <protection locked="0"/>
    </xf>
    <xf numFmtId="167" fontId="12" fillId="0" borderId="0" xfId="0" applyNumberFormat="1" applyFont="1" applyAlignment="1" applyProtection="1">
      <alignment vertical="center" wrapText="1"/>
      <protection locked="0"/>
    </xf>
    <xf numFmtId="0" fontId="15" fillId="0" borderId="1" xfId="5" applyFont="1" applyBorder="1"/>
    <xf numFmtId="0" fontId="15" fillId="0" borderId="1" xfId="5" applyFont="1" applyBorder="1" applyAlignment="1">
      <alignment horizontal="center"/>
    </xf>
    <xf numFmtId="166" fontId="15" fillId="0" borderId="1" xfId="5" applyNumberFormat="1" applyFont="1" applyBorder="1" applyAlignment="1">
      <alignment horizontal="center"/>
    </xf>
    <xf numFmtId="2" fontId="15" fillId="0" borderId="1" xfId="5" applyNumberFormat="1" applyFont="1" applyBorder="1" applyAlignment="1">
      <alignment horizontal="center"/>
    </xf>
    <xf numFmtId="0" fontId="19" fillId="0" borderId="0" xfId="5" applyFont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0" fillId="0" borderId="0" xfId="5" applyFont="1" applyAlignment="1">
      <alignment horizontal="center" vertical="center"/>
    </xf>
    <xf numFmtId="0" fontId="21" fillId="0" borderId="0" xfId="5" applyFont="1" applyAlignment="1">
      <alignment vertical="center"/>
    </xf>
    <xf numFmtId="0" fontId="16" fillId="0" borderId="0" xfId="5" applyFont="1"/>
    <xf numFmtId="0" fontId="22" fillId="0" borderId="2" xfId="8" applyFont="1" applyBorder="1" applyAlignment="1">
      <alignment horizontal="center" vertical="center"/>
    </xf>
    <xf numFmtId="0" fontId="22" fillId="0" borderId="4" xfId="8" applyFont="1" applyBorder="1" applyAlignment="1">
      <alignment horizontal="center" vertical="center"/>
    </xf>
    <xf numFmtId="0" fontId="22" fillId="0" borderId="6" xfId="7" applyFont="1" applyBorder="1" applyAlignment="1">
      <alignment horizontal="center"/>
    </xf>
    <xf numFmtId="0" fontId="22" fillId="0" borderId="2" xfId="7" applyFont="1" applyBorder="1" applyAlignment="1">
      <alignment horizontal="center"/>
    </xf>
    <xf numFmtId="0" fontId="22" fillId="0" borderId="7" xfId="8" applyFont="1" applyBorder="1" applyAlignment="1">
      <alignment horizontal="center"/>
    </xf>
    <xf numFmtId="0" fontId="22" fillId="0" borderId="2" xfId="8" applyFont="1" applyBorder="1" applyAlignment="1">
      <alignment horizontal="center"/>
    </xf>
    <xf numFmtId="0" fontId="22" fillId="0" borderId="8" xfId="8" applyFont="1" applyBorder="1" applyAlignment="1">
      <alignment horizontal="center"/>
    </xf>
    <xf numFmtId="168" fontId="22" fillId="0" borderId="2" xfId="8" applyNumberFormat="1" applyFont="1" applyBorder="1" applyAlignment="1">
      <alignment horizontal="center"/>
    </xf>
    <xf numFmtId="168" fontId="22" fillId="0" borderId="2" xfId="7" applyNumberFormat="1" applyFont="1" applyBorder="1" applyAlignment="1">
      <alignment horizontal="center"/>
    </xf>
    <xf numFmtId="168" fontId="22" fillId="0" borderId="7" xfId="7" applyNumberFormat="1" applyFont="1" applyBorder="1" applyAlignment="1">
      <alignment horizontal="center"/>
    </xf>
    <xf numFmtId="0" fontId="22" fillId="0" borderId="7" xfId="7" applyFont="1" applyBorder="1" applyAlignment="1">
      <alignment horizontal="center"/>
    </xf>
    <xf numFmtId="168" fontId="22" fillId="0" borderId="9" xfId="4" applyNumberFormat="1" applyFont="1" applyFill="1" applyBorder="1" applyAlignment="1" applyProtection="1">
      <alignment horizontal="center" vertical="center"/>
      <protection locked="0"/>
    </xf>
    <xf numFmtId="168" fontId="22" fillId="0" borderId="10" xfId="4" applyNumberFormat="1" applyFont="1" applyFill="1" applyBorder="1" applyAlignment="1" applyProtection="1">
      <alignment horizontal="center" vertical="center"/>
      <protection locked="0"/>
    </xf>
    <xf numFmtId="1" fontId="22" fillId="0" borderId="10" xfId="4" applyNumberFormat="1" applyFont="1" applyFill="1" applyBorder="1" applyAlignment="1" applyProtection="1">
      <alignment horizontal="center" vertical="center"/>
      <protection locked="0"/>
    </xf>
    <xf numFmtId="1" fontId="22" fillId="0" borderId="9" xfId="4" applyNumberFormat="1" applyFont="1" applyFill="1" applyBorder="1" applyAlignment="1" applyProtection="1">
      <alignment horizontal="center" vertical="center"/>
      <protection locked="0"/>
    </xf>
    <xf numFmtId="0" fontId="22" fillId="0" borderId="9" xfId="7" applyFont="1" applyBorder="1" applyAlignment="1">
      <alignment horizontal="center"/>
    </xf>
    <xf numFmtId="0" fontId="23" fillId="0" borderId="11" xfId="7" applyFont="1" applyBorder="1" applyAlignment="1">
      <alignment horizontal="center" vertical="center"/>
    </xf>
    <xf numFmtId="1" fontId="23" fillId="0" borderId="11" xfId="4" applyNumberFormat="1" applyFont="1" applyFill="1" applyBorder="1" applyAlignment="1" applyProtection="1">
      <alignment horizontal="left" vertical="center" wrapText="1"/>
      <protection locked="0"/>
    </xf>
    <xf numFmtId="1" fontId="23" fillId="0" borderId="11" xfId="4" applyNumberFormat="1" applyFont="1" applyFill="1" applyBorder="1" applyAlignment="1" applyProtection="1">
      <alignment horizontal="center" vertical="center" wrapText="1"/>
      <protection locked="0"/>
    </xf>
    <xf numFmtId="2" fontId="23" fillId="3" borderId="11" xfId="7" applyNumberFormat="1" applyFont="1" applyFill="1" applyBorder="1" applyAlignment="1">
      <alignment horizontal="center" vertical="center"/>
    </xf>
    <xf numFmtId="2" fontId="23" fillId="0" borderId="11" xfId="7" applyNumberFormat="1" applyFont="1" applyBorder="1" applyAlignment="1">
      <alignment horizontal="center" vertical="center"/>
    </xf>
    <xf numFmtId="0" fontId="23" fillId="3" borderId="12" xfId="7" applyFont="1" applyFill="1" applyBorder="1" applyAlignment="1">
      <alignment horizontal="center" vertical="center"/>
    </xf>
    <xf numFmtId="1" fontId="23" fillId="3" borderId="13" xfId="4" applyNumberFormat="1" applyFont="1" applyFill="1" applyBorder="1" applyAlignment="1" applyProtection="1">
      <alignment horizontal="left" vertical="center" wrapText="1"/>
      <protection locked="0"/>
    </xf>
    <xf numFmtId="169" fontId="23" fillId="3" borderId="13" xfId="4" applyNumberFormat="1" applyFont="1" applyFill="1" applyBorder="1" applyAlignment="1" applyProtection="1">
      <alignment horizontal="center" vertical="center" wrapText="1"/>
      <protection locked="0"/>
    </xf>
    <xf numFmtId="1" fontId="23" fillId="3" borderId="13" xfId="4" applyNumberFormat="1" applyFont="1" applyFill="1" applyBorder="1" applyAlignment="1" applyProtection="1">
      <alignment horizontal="center" vertical="center" wrapText="1"/>
      <protection locked="0"/>
    </xf>
    <xf numFmtId="166" fontId="23" fillId="3" borderId="13" xfId="4" applyNumberFormat="1" applyFont="1" applyFill="1" applyBorder="1" applyAlignment="1" applyProtection="1">
      <alignment horizontal="center" vertical="center" wrapText="1"/>
      <protection locked="0"/>
    </xf>
    <xf numFmtId="2" fontId="23" fillId="3" borderId="13" xfId="4" applyNumberFormat="1" applyFont="1" applyFill="1" applyBorder="1" applyAlignment="1" applyProtection="1">
      <alignment horizontal="center" vertical="center" wrapText="1"/>
      <protection locked="0"/>
    </xf>
    <xf numFmtId="2" fontId="23" fillId="3" borderId="13" xfId="7" applyNumberFormat="1" applyFont="1" applyFill="1" applyBorder="1" applyAlignment="1">
      <alignment horizontal="center" vertical="center"/>
    </xf>
    <xf numFmtId="0" fontId="23" fillId="3" borderId="13" xfId="7" applyFont="1" applyFill="1" applyBorder="1" applyAlignment="1">
      <alignment horizontal="center" vertical="center"/>
    </xf>
    <xf numFmtId="165" fontId="24" fillId="0" borderId="0" xfId="0" applyNumberFormat="1" applyFont="1" applyAlignment="1" applyProtection="1">
      <alignment vertical="center" wrapText="1"/>
      <protection locked="0"/>
    </xf>
    <xf numFmtId="167" fontId="24" fillId="0" borderId="0" xfId="0" applyNumberFormat="1" applyFont="1" applyAlignment="1" applyProtection="1">
      <alignment vertical="center" wrapText="1"/>
      <protection locked="0"/>
    </xf>
    <xf numFmtId="0" fontId="25" fillId="0" borderId="0" xfId="2" applyFont="1" applyAlignment="1">
      <alignment vertical="center"/>
    </xf>
    <xf numFmtId="0" fontId="26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0" xfId="2" applyFont="1" applyAlignment="1">
      <alignment horizontal="left" vertical="center"/>
    </xf>
    <xf numFmtId="1" fontId="25" fillId="0" borderId="0" xfId="0" applyNumberFormat="1" applyFont="1" applyAlignment="1">
      <alignment horizontal="center" vertical="center"/>
    </xf>
    <xf numFmtId="0" fontId="26" fillId="0" borderId="0" xfId="1" applyFont="1" applyAlignment="1">
      <alignment vertical="center"/>
    </xf>
    <xf numFmtId="0" fontId="2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5" fillId="0" borderId="0" xfId="2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" fillId="0" borderId="0" xfId="3" applyFont="1" applyAlignment="1">
      <alignment horizontal="left" vertical="center" wrapText="1"/>
    </xf>
    <xf numFmtId="0" fontId="1" fillId="0" borderId="0" xfId="3" applyFont="1" applyAlignment="1">
      <alignment horizontal="center" vertical="center" wrapText="1"/>
    </xf>
    <xf numFmtId="0" fontId="23" fillId="0" borderId="2" xfId="7" applyFont="1" applyBorder="1" applyAlignment="1">
      <alignment horizontal="center" vertical="center"/>
    </xf>
    <xf numFmtId="0" fontId="23" fillId="0" borderId="7" xfId="7" applyFont="1" applyBorder="1" applyAlignment="1">
      <alignment horizontal="center" vertical="center"/>
    </xf>
    <xf numFmtId="0" fontId="17" fillId="0" borderId="0" xfId="5" applyFont="1" applyAlignment="1">
      <alignment horizontal="center"/>
    </xf>
    <xf numFmtId="4" fontId="5" fillId="2" borderId="0" xfId="6" applyNumberFormat="1" applyFont="1" applyFill="1" applyAlignment="1">
      <alignment horizontal="center" vertical="center" wrapText="1"/>
    </xf>
    <xf numFmtId="4" fontId="18" fillId="2" borderId="0" xfId="6" applyNumberFormat="1" applyFont="1" applyFill="1" applyAlignment="1">
      <alignment horizontal="center" vertical="center" wrapText="1"/>
    </xf>
    <xf numFmtId="2" fontId="18" fillId="0" borderId="0" xfId="5" applyNumberFormat="1" applyFont="1" applyAlignment="1">
      <alignment horizontal="center" vertical="center"/>
    </xf>
    <xf numFmtId="0" fontId="22" fillId="0" borderId="2" xfId="7" applyFont="1" applyBorder="1" applyAlignment="1">
      <alignment horizontal="center" vertical="center"/>
    </xf>
    <xf numFmtId="0" fontId="22" fillId="0" borderId="7" xfId="7" applyFont="1" applyBorder="1" applyAlignment="1">
      <alignment horizontal="center" vertical="center"/>
    </xf>
    <xf numFmtId="0" fontId="22" fillId="0" borderId="9" xfId="7" applyFont="1" applyBorder="1" applyAlignment="1">
      <alignment horizontal="center" vertical="center"/>
    </xf>
    <xf numFmtId="1" fontId="22" fillId="0" borderId="2" xfId="7" applyNumberFormat="1" applyFont="1" applyBorder="1" applyAlignment="1">
      <alignment horizontal="center" vertical="center"/>
    </xf>
    <xf numFmtId="0" fontId="22" fillId="0" borderId="3" xfId="8" applyFont="1" applyBorder="1" applyAlignment="1">
      <alignment horizontal="center" vertical="center"/>
    </xf>
    <xf numFmtId="0" fontId="22" fillId="0" borderId="4" xfId="8" applyFont="1" applyBorder="1" applyAlignment="1">
      <alignment horizontal="center" vertical="center"/>
    </xf>
    <xf numFmtId="0" fontId="22" fillId="0" borderId="3" xfId="7" applyFont="1" applyBorder="1" applyAlignment="1">
      <alignment horizontal="center"/>
    </xf>
    <xf numFmtId="0" fontId="22" fillId="0" borderId="5" xfId="7" applyFont="1" applyBorder="1" applyAlignment="1">
      <alignment horizontal="center"/>
    </xf>
    <xf numFmtId="0" fontId="5" fillId="0" borderId="1" xfId="5" applyFont="1" applyBorder="1"/>
    <xf numFmtId="0" fontId="5" fillId="0" borderId="1" xfId="5" applyFont="1" applyBorder="1" applyAlignment="1">
      <alignment horizontal="center"/>
    </xf>
    <xf numFmtId="166" fontId="5" fillId="0" borderId="1" xfId="5" applyNumberFormat="1" applyFont="1" applyBorder="1" applyAlignment="1">
      <alignment horizontal="center"/>
    </xf>
    <xf numFmtId="2" fontId="5" fillId="0" borderId="1" xfId="5" applyNumberFormat="1" applyFont="1" applyBorder="1" applyAlignment="1">
      <alignment horizontal="center"/>
    </xf>
  </cellXfs>
  <cellStyles count="9">
    <cellStyle name="Comma" xfId="4" builtinId="3"/>
    <cellStyle name="Normal" xfId="0" builtinId="0"/>
    <cellStyle name="Normal 2" xfId="1" xr:uid="{00000000-0005-0000-0000-000031000000}"/>
    <cellStyle name="Normal_01.2.Bang tinh khoi luong" xfId="2" xr:uid="{00000000-0005-0000-0000-000032000000}"/>
    <cellStyle name="Normal_DTKSDH_KLchi tiet" xfId="7" xr:uid="{5F9D2327-15BF-4535-827B-813E5B6CB51A}"/>
    <cellStyle name="Normal_DTKSDH_Sheet1" xfId="8" xr:uid="{320DBE8C-E756-457E-B300-03904DFEF3C3}"/>
    <cellStyle name="Normal_KL" xfId="3" xr:uid="{00000000-0005-0000-0000-000033000000}"/>
    <cellStyle name="Normal_KLchi tiet" xfId="6" xr:uid="{16F2B443-4CC3-4A3C-86F6-50286D3EFC0F}"/>
    <cellStyle name="Normal_Sheet1" xfId="5" xr:uid="{3D62597A-0DF7-43C5-BAE8-082F513F20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Y50"/>
  <sheetViews>
    <sheetView tabSelected="1" view="pageBreakPreview" topLeftCell="A22" zoomScaleNormal="100" zoomScaleSheetLayoutView="100" workbookViewId="0">
      <selection activeCell="K42" sqref="K42"/>
    </sheetView>
  </sheetViews>
  <sheetFormatPr defaultColWidth="8.7109375" defaultRowHeight="18.75"/>
  <cols>
    <col min="1" max="1" width="2.28515625" style="2" customWidth="1"/>
    <col min="2" max="2" width="10.7109375" style="2" customWidth="1"/>
    <col min="3" max="3" width="10.140625" style="2" customWidth="1"/>
    <col min="4" max="4" width="11.28515625" style="2" customWidth="1"/>
    <col min="5" max="5" width="13.85546875" style="2" customWidth="1"/>
    <col min="6" max="6" width="15.85546875" style="2" customWidth="1"/>
    <col min="7" max="7" width="15.28515625" style="2" customWidth="1"/>
    <col min="8" max="8" width="16.42578125" style="2" customWidth="1"/>
    <col min="9" max="9" width="14.28515625" style="2" customWidth="1"/>
    <col min="10" max="10" width="9.140625" style="2"/>
    <col min="11" max="11" width="12.28515625" style="2" customWidth="1"/>
    <col min="12" max="254" width="9" style="2"/>
    <col min="255" max="16384" width="8.7109375" style="2"/>
  </cols>
  <sheetData>
    <row r="1" spans="2:25" ht="24" customHeight="1">
      <c r="B1" s="74" t="s">
        <v>0</v>
      </c>
      <c r="C1" s="74"/>
      <c r="D1" s="74"/>
      <c r="E1" s="74"/>
      <c r="F1" s="74"/>
      <c r="G1" s="74"/>
      <c r="H1" s="74"/>
      <c r="I1" s="14"/>
    </row>
    <row r="2" spans="2:25" ht="33.950000000000003" customHeight="1">
      <c r="B2" s="75" t="s">
        <v>75</v>
      </c>
      <c r="C2" s="76"/>
      <c r="D2" s="76"/>
      <c r="E2" s="76"/>
      <c r="F2" s="76"/>
      <c r="G2" s="76"/>
      <c r="H2" s="76"/>
      <c r="I2" s="63"/>
      <c r="J2" s="63"/>
      <c r="K2" s="63"/>
      <c r="L2" s="63"/>
      <c r="M2" s="63"/>
      <c r="N2" s="63"/>
      <c r="O2" s="63"/>
      <c r="P2" s="63"/>
      <c r="Q2" s="63"/>
      <c r="R2" s="64"/>
      <c r="S2" s="64"/>
      <c r="T2" s="64"/>
      <c r="U2" s="64"/>
      <c r="V2" s="64"/>
      <c r="W2" s="64"/>
      <c r="X2" s="64"/>
      <c r="Y2" s="64"/>
    </row>
    <row r="3" spans="2:25" ht="18" customHeight="1">
      <c r="B3" s="77" t="s">
        <v>73</v>
      </c>
      <c r="C3" s="78"/>
      <c r="D3" s="78"/>
      <c r="E3" s="78"/>
      <c r="F3" s="78"/>
      <c r="G3" s="78"/>
      <c r="H3" s="78"/>
      <c r="I3" s="23"/>
      <c r="J3" s="23"/>
      <c r="K3" s="23"/>
      <c r="L3" s="23"/>
      <c r="M3" s="23"/>
      <c r="N3" s="23"/>
      <c r="O3" s="23"/>
      <c r="P3" s="23"/>
      <c r="Q3" s="23"/>
      <c r="R3" s="24"/>
      <c r="S3" s="24"/>
      <c r="T3" s="24"/>
      <c r="U3" s="24"/>
      <c r="V3" s="24"/>
      <c r="W3" s="24"/>
      <c r="X3" s="24"/>
      <c r="Y3" s="24"/>
    </row>
    <row r="4" spans="2:25" ht="9.9499999999999993" customHeight="1">
      <c r="B4" s="79"/>
      <c r="C4" s="79"/>
      <c r="D4" s="79"/>
      <c r="E4" s="79"/>
      <c r="F4" s="79"/>
      <c r="G4" s="79"/>
      <c r="H4" s="79"/>
      <c r="I4" s="15"/>
    </row>
    <row r="5" spans="2:25">
      <c r="B5" s="80" t="s">
        <v>1</v>
      </c>
      <c r="C5" s="80" t="s">
        <v>2</v>
      </c>
      <c r="D5" s="80"/>
      <c r="E5" s="80" t="s">
        <v>3</v>
      </c>
      <c r="F5" s="80"/>
      <c r="G5" s="80" t="s">
        <v>4</v>
      </c>
      <c r="H5" s="80"/>
      <c r="I5" s="15"/>
    </row>
    <row r="6" spans="2:25">
      <c r="B6" s="80"/>
      <c r="C6" s="3" t="s">
        <v>5</v>
      </c>
      <c r="D6" s="3" t="s">
        <v>6</v>
      </c>
      <c r="E6" s="3" t="s">
        <v>7</v>
      </c>
      <c r="F6" s="3" t="s">
        <v>8</v>
      </c>
      <c r="G6" s="3" t="s">
        <v>7</v>
      </c>
      <c r="H6" s="3" t="s">
        <v>8</v>
      </c>
      <c r="I6" s="15"/>
    </row>
    <row r="7" spans="2:25">
      <c r="B7" s="4" t="s">
        <v>9</v>
      </c>
      <c r="C7" s="4"/>
      <c r="D7" s="4">
        <f>+C8/2</f>
        <v>25</v>
      </c>
      <c r="E7" s="5">
        <v>13.72</v>
      </c>
      <c r="F7" s="5">
        <v>1.53</v>
      </c>
      <c r="G7" s="5">
        <f>E7*D7</f>
        <v>343</v>
      </c>
      <c r="H7" s="5">
        <f>F7*D7</f>
        <v>38.25</v>
      </c>
      <c r="I7" s="15"/>
    </row>
    <row r="8" spans="2:25">
      <c r="B8" s="4"/>
      <c r="C8" s="4">
        <v>50</v>
      </c>
      <c r="D8" s="4"/>
      <c r="E8" s="5"/>
      <c r="F8" s="5"/>
      <c r="G8" s="5"/>
      <c r="H8" s="5"/>
      <c r="I8" s="15"/>
    </row>
    <row r="9" spans="2:25">
      <c r="B9" s="4" t="s">
        <v>24</v>
      </c>
      <c r="C9" s="4"/>
      <c r="D9" s="4">
        <f>C8/2+C10/2</f>
        <v>50</v>
      </c>
      <c r="E9" s="5">
        <v>14.26</v>
      </c>
      <c r="F9" s="5">
        <v>1.53</v>
      </c>
      <c r="G9" s="5">
        <f t="shared" ref="G9:G17" si="0">E9*D9</f>
        <v>713</v>
      </c>
      <c r="H9" s="5">
        <f t="shared" ref="H9:H17" si="1">F9*D9</f>
        <v>76.5</v>
      </c>
      <c r="I9" s="15"/>
    </row>
    <row r="10" spans="2:25">
      <c r="B10" s="4"/>
      <c r="C10" s="4">
        <v>50</v>
      </c>
      <c r="D10" s="4"/>
      <c r="E10" s="5"/>
      <c r="F10" s="5"/>
      <c r="G10" s="5"/>
      <c r="H10" s="5"/>
      <c r="I10" s="15"/>
    </row>
    <row r="11" spans="2:25">
      <c r="B11" s="4" t="s">
        <v>25</v>
      </c>
      <c r="C11" s="4"/>
      <c r="D11" s="4">
        <f t="shared" ref="D11" si="2">C10/2+C12/2</f>
        <v>50</v>
      </c>
      <c r="E11" s="5">
        <v>15.55</v>
      </c>
      <c r="F11" s="5">
        <v>1.53</v>
      </c>
      <c r="G11" s="5">
        <f t="shared" si="0"/>
        <v>777.5</v>
      </c>
      <c r="H11" s="5">
        <f t="shared" si="1"/>
        <v>76.5</v>
      </c>
      <c r="I11" s="15"/>
    </row>
    <row r="12" spans="2:25">
      <c r="B12" s="4"/>
      <c r="C12" s="4">
        <v>50</v>
      </c>
      <c r="D12" s="4"/>
      <c r="E12" s="5"/>
      <c r="F12" s="5"/>
      <c r="G12" s="5"/>
      <c r="H12" s="5"/>
      <c r="I12" s="15"/>
    </row>
    <row r="13" spans="2:25">
      <c r="B13" s="4" t="s">
        <v>26</v>
      </c>
      <c r="C13" s="4"/>
      <c r="D13" s="4">
        <f t="shared" ref="D13" si="3">C12/2+C14/2</f>
        <v>50</v>
      </c>
      <c r="E13" s="5">
        <v>14.62</v>
      </c>
      <c r="F13" s="5">
        <v>1.53</v>
      </c>
      <c r="G13" s="5">
        <f t="shared" si="0"/>
        <v>731</v>
      </c>
      <c r="H13" s="5">
        <f t="shared" si="1"/>
        <v>76.5</v>
      </c>
      <c r="I13" s="15"/>
    </row>
    <row r="14" spans="2:25">
      <c r="B14" s="4"/>
      <c r="C14" s="4">
        <v>50</v>
      </c>
      <c r="D14" s="4"/>
      <c r="E14" s="5"/>
      <c r="F14" s="5"/>
      <c r="G14" s="5"/>
      <c r="H14" s="5"/>
      <c r="I14" s="15"/>
    </row>
    <row r="15" spans="2:25">
      <c r="B15" s="4" t="s">
        <v>27</v>
      </c>
      <c r="C15" s="4"/>
      <c r="D15" s="4">
        <f t="shared" ref="D15" si="4">C14/2+C16/2</f>
        <v>50</v>
      </c>
      <c r="E15" s="5">
        <v>15.08</v>
      </c>
      <c r="F15" s="5">
        <v>1.53</v>
      </c>
      <c r="G15" s="5">
        <f t="shared" si="0"/>
        <v>754</v>
      </c>
      <c r="H15" s="5">
        <f t="shared" si="1"/>
        <v>76.5</v>
      </c>
      <c r="I15" s="15"/>
    </row>
    <row r="16" spans="2:25">
      <c r="B16" s="4"/>
      <c r="C16" s="4">
        <v>50</v>
      </c>
      <c r="D16" s="4"/>
      <c r="E16" s="5"/>
      <c r="F16" s="5"/>
      <c r="G16" s="5"/>
      <c r="H16" s="5"/>
      <c r="I16" s="15"/>
    </row>
    <row r="17" spans="2:12">
      <c r="B17" s="4" t="s">
        <v>28</v>
      </c>
      <c r="C17" s="4"/>
      <c r="D17" s="4">
        <f t="shared" ref="D17" si="5">C16/2+C18/2</f>
        <v>50</v>
      </c>
      <c r="E17" s="5">
        <v>14.69</v>
      </c>
      <c r="F17" s="5">
        <v>1.53</v>
      </c>
      <c r="G17" s="5">
        <f t="shared" si="0"/>
        <v>734.5</v>
      </c>
      <c r="H17" s="5">
        <f t="shared" si="1"/>
        <v>76.5</v>
      </c>
      <c r="I17" s="15"/>
    </row>
    <row r="18" spans="2:12">
      <c r="B18" s="4"/>
      <c r="C18" s="4">
        <v>50</v>
      </c>
      <c r="D18" s="4"/>
      <c r="E18" s="5"/>
      <c r="F18" s="5"/>
      <c r="G18" s="5"/>
      <c r="H18" s="5"/>
      <c r="I18" s="15"/>
    </row>
    <row r="19" spans="2:12">
      <c r="B19" s="4" t="s">
        <v>32</v>
      </c>
      <c r="C19" s="4"/>
      <c r="D19" s="4">
        <f t="shared" ref="D19" si="6">C18/2+C20/2</f>
        <v>50</v>
      </c>
      <c r="E19" s="5">
        <v>15.25</v>
      </c>
      <c r="F19" s="5">
        <v>1.53</v>
      </c>
      <c r="G19" s="5">
        <f>E19*D19</f>
        <v>762.5</v>
      </c>
      <c r="H19" s="5">
        <f>F19*D19</f>
        <v>76.5</v>
      </c>
      <c r="I19" s="15"/>
    </row>
    <row r="20" spans="2:12">
      <c r="B20" s="4"/>
      <c r="C20" s="4">
        <v>50</v>
      </c>
      <c r="D20" s="4"/>
      <c r="E20" s="5"/>
      <c r="F20" s="5"/>
      <c r="G20" s="5"/>
      <c r="H20" s="5"/>
      <c r="I20" s="15"/>
    </row>
    <row r="21" spans="2:12">
      <c r="B21" s="4" t="s">
        <v>33</v>
      </c>
      <c r="C21" s="4"/>
      <c r="D21" s="4">
        <f t="shared" ref="D21" si="7">C20/2+C22/2</f>
        <v>50</v>
      </c>
      <c r="E21" s="5">
        <v>15.14</v>
      </c>
      <c r="F21" s="5">
        <v>1.53</v>
      </c>
      <c r="G21" s="5">
        <f t="shared" ref="G21" si="8">E21*D21</f>
        <v>757</v>
      </c>
      <c r="H21" s="5">
        <f t="shared" ref="H21" si="9">F21*D21</f>
        <v>76.5</v>
      </c>
      <c r="I21" s="15"/>
    </row>
    <row r="22" spans="2:12">
      <c r="B22" s="4"/>
      <c r="C22" s="4">
        <v>50</v>
      </c>
      <c r="D22" s="4"/>
      <c r="E22" s="5"/>
      <c r="F22" s="5"/>
      <c r="G22" s="5"/>
      <c r="H22" s="5"/>
      <c r="I22" s="15"/>
    </row>
    <row r="23" spans="2:12">
      <c r="B23" s="4" t="s">
        <v>34</v>
      </c>
      <c r="C23" s="4"/>
      <c r="D23" s="4">
        <f t="shared" ref="D23" si="10">C22/2+C24/2</f>
        <v>50</v>
      </c>
      <c r="E23" s="5">
        <v>14.59</v>
      </c>
      <c r="F23" s="5">
        <v>1.53</v>
      </c>
      <c r="G23" s="5">
        <f t="shared" ref="G23" si="11">E23*D23</f>
        <v>729.5</v>
      </c>
      <c r="H23" s="5">
        <f t="shared" ref="H23" si="12">F23*D23</f>
        <v>76.5</v>
      </c>
      <c r="I23" s="15"/>
    </row>
    <row r="24" spans="2:12">
      <c r="B24" s="4"/>
      <c r="C24" s="4">
        <v>50</v>
      </c>
      <c r="D24" s="4"/>
      <c r="E24" s="5"/>
      <c r="F24" s="5"/>
      <c r="G24" s="5"/>
      <c r="H24" s="5"/>
      <c r="I24" s="15"/>
    </row>
    <row r="25" spans="2:12">
      <c r="B25" s="4" t="s">
        <v>35</v>
      </c>
      <c r="C25" s="4"/>
      <c r="D25" s="4">
        <f t="shared" ref="D25:D29" si="13">C24/2+C26/2</f>
        <v>50</v>
      </c>
      <c r="E25" s="5">
        <v>14.79</v>
      </c>
      <c r="F25" s="5">
        <v>1.53</v>
      </c>
      <c r="G25" s="5">
        <f t="shared" ref="G25" si="14">E25*D25</f>
        <v>739.5</v>
      </c>
      <c r="H25" s="5">
        <f t="shared" ref="H25" si="15">F25*D25</f>
        <v>76.5</v>
      </c>
      <c r="I25" s="15"/>
    </row>
    <row r="26" spans="2:12">
      <c r="B26" s="4"/>
      <c r="C26" s="4">
        <v>50</v>
      </c>
      <c r="D26" s="4"/>
      <c r="E26" s="5"/>
      <c r="F26" s="5"/>
      <c r="G26" s="5"/>
      <c r="H26" s="5"/>
      <c r="I26" s="15"/>
    </row>
    <row r="27" spans="2:12">
      <c r="B27" s="4" t="s">
        <v>36</v>
      </c>
      <c r="C27" s="4"/>
      <c r="D27" s="4">
        <f t="shared" si="13"/>
        <v>50</v>
      </c>
      <c r="E27" s="5">
        <v>15.45</v>
      </c>
      <c r="F27" s="5">
        <v>1.53</v>
      </c>
      <c r="G27" s="5">
        <f t="shared" ref="G27:G31" si="16">E27*D27</f>
        <v>772.5</v>
      </c>
      <c r="H27" s="5">
        <f t="shared" ref="H27:H31" si="17">F27*D27</f>
        <v>76.5</v>
      </c>
      <c r="I27" s="15"/>
    </row>
    <row r="28" spans="2:12">
      <c r="B28" s="4"/>
      <c r="C28" s="4">
        <v>50</v>
      </c>
      <c r="D28" s="4"/>
      <c r="E28" s="5"/>
      <c r="F28" s="5"/>
      <c r="G28" s="5"/>
      <c r="H28" s="5"/>
      <c r="I28" s="15"/>
    </row>
    <row r="29" spans="2:12">
      <c r="B29" s="4" t="s">
        <v>71</v>
      </c>
      <c r="C29" s="4"/>
      <c r="D29" s="4">
        <f t="shared" si="13"/>
        <v>50</v>
      </c>
      <c r="E29" s="5">
        <v>15.51</v>
      </c>
      <c r="F29" s="5">
        <v>1.53</v>
      </c>
      <c r="G29" s="5">
        <f t="shared" si="16"/>
        <v>775.5</v>
      </c>
      <c r="H29" s="5">
        <f t="shared" si="17"/>
        <v>76.5</v>
      </c>
      <c r="I29" s="15"/>
    </row>
    <row r="30" spans="2:12">
      <c r="B30" s="4"/>
      <c r="C30" s="4">
        <v>50</v>
      </c>
      <c r="D30" s="4"/>
      <c r="E30" s="5"/>
      <c r="F30" s="5"/>
      <c r="G30" s="5"/>
      <c r="H30" s="5"/>
      <c r="I30" s="15"/>
    </row>
    <row r="31" spans="2:12">
      <c r="B31" s="4" t="s">
        <v>72</v>
      </c>
      <c r="C31" s="4"/>
      <c r="D31" s="4">
        <v>25</v>
      </c>
      <c r="E31" s="5">
        <v>15.81</v>
      </c>
      <c r="F31" s="5">
        <v>1.53</v>
      </c>
      <c r="G31" s="5">
        <f t="shared" si="16"/>
        <v>395.25</v>
      </c>
      <c r="H31" s="5">
        <f t="shared" si="17"/>
        <v>38.25</v>
      </c>
      <c r="I31" s="15"/>
    </row>
    <row r="32" spans="2:12">
      <c r="B32" s="3" t="s">
        <v>10</v>
      </c>
      <c r="C32" s="3">
        <f>SUM(C7:C31)</f>
        <v>600</v>
      </c>
      <c r="D32" s="3">
        <f>SUM(D7:D31)</f>
        <v>600</v>
      </c>
      <c r="E32" s="3"/>
      <c r="F32" s="3"/>
      <c r="G32" s="3">
        <f>SUM(G7:G31)</f>
        <v>8984.75</v>
      </c>
      <c r="H32" s="3">
        <f>SUM(H7:H31)</f>
        <v>918</v>
      </c>
      <c r="I32" s="15"/>
      <c r="L32" s="2" t="s">
        <v>31</v>
      </c>
    </row>
    <row r="33" spans="2:12">
      <c r="B33" s="82" t="s">
        <v>11</v>
      </c>
      <c r="C33" s="82"/>
      <c r="D33" s="82"/>
      <c r="E33" s="82"/>
      <c r="F33" s="82"/>
      <c r="G33" s="82"/>
      <c r="H33" s="82"/>
      <c r="I33" s="16"/>
    </row>
    <row r="34" spans="2:12">
      <c r="B34" s="6" t="s">
        <v>12</v>
      </c>
      <c r="C34" s="1"/>
      <c r="D34" s="1"/>
      <c r="E34" s="1"/>
      <c r="F34" s="1"/>
      <c r="G34" s="7">
        <f>D32</f>
        <v>600</v>
      </c>
      <c r="H34" s="8" t="s">
        <v>13</v>
      </c>
      <c r="I34" s="16"/>
    </row>
    <row r="35" spans="2:12">
      <c r="B35" s="6" t="s">
        <v>14</v>
      </c>
      <c r="C35" s="1"/>
      <c r="D35" s="1"/>
      <c r="E35" s="1"/>
      <c r="F35" s="1"/>
      <c r="G35" s="11">
        <f>+G36*1.07</f>
        <v>10595.942500000001</v>
      </c>
      <c r="H35" s="6" t="s">
        <v>15</v>
      </c>
      <c r="I35" s="16"/>
    </row>
    <row r="36" spans="2:12">
      <c r="B36" s="6" t="s">
        <v>16</v>
      </c>
      <c r="C36" s="1"/>
      <c r="D36" s="1"/>
      <c r="E36" s="1"/>
      <c r="F36" s="1"/>
      <c r="G36" s="11">
        <f>+G37+G38</f>
        <v>9902.75</v>
      </c>
      <c r="H36" s="6" t="s">
        <v>15</v>
      </c>
      <c r="I36" s="16"/>
    </row>
    <row r="37" spans="2:12">
      <c r="B37" s="19" t="s">
        <v>17</v>
      </c>
      <c r="C37" s="1"/>
      <c r="D37" s="1"/>
      <c r="E37" s="1"/>
      <c r="F37" s="1"/>
      <c r="G37" s="12">
        <f>G32</f>
        <v>8984.75</v>
      </c>
      <c r="H37" s="1" t="s">
        <v>15</v>
      </c>
      <c r="I37" s="16"/>
    </row>
    <row r="38" spans="2:12">
      <c r="B38" s="19" t="s">
        <v>18</v>
      </c>
      <c r="C38" s="1"/>
      <c r="D38" s="1"/>
      <c r="E38" s="1"/>
      <c r="F38" s="1"/>
      <c r="G38" s="12">
        <f>H32</f>
        <v>918</v>
      </c>
      <c r="H38" s="1" t="s">
        <v>15</v>
      </c>
      <c r="I38" s="16"/>
    </row>
    <row r="39" spans="2:12">
      <c r="B39" s="6" t="s">
        <v>19</v>
      </c>
      <c r="C39" s="1"/>
      <c r="D39" s="1"/>
      <c r="E39" s="9"/>
      <c r="F39" s="9"/>
      <c r="G39" s="13">
        <f>ROUND(+G41+G43,0)</f>
        <v>77</v>
      </c>
      <c r="H39" s="1" t="s">
        <v>20</v>
      </c>
      <c r="I39" s="16"/>
    </row>
    <row r="40" spans="2:12">
      <c r="B40" s="83" t="s">
        <v>29</v>
      </c>
      <c r="C40" s="83"/>
      <c r="D40" s="83"/>
      <c r="E40" s="84"/>
      <c r="F40" s="84"/>
      <c r="G40" s="83"/>
      <c r="H40" s="83"/>
      <c r="I40" s="16"/>
    </row>
    <row r="41" spans="2:12">
      <c r="B41" s="20" t="s">
        <v>21</v>
      </c>
      <c r="C41" s="1"/>
      <c r="D41" s="1"/>
      <c r="E41" s="21">
        <f>+G35/100</f>
        <v>105.95942500000001</v>
      </c>
      <c r="F41" s="10" t="s">
        <v>30</v>
      </c>
      <c r="G41" s="22">
        <f>+G35/100*1*0.172</f>
        <v>18.225021099999999</v>
      </c>
      <c r="H41" s="1" t="s">
        <v>20</v>
      </c>
      <c r="I41" s="16"/>
    </row>
    <row r="42" spans="2:12">
      <c r="B42" s="83" t="s">
        <v>69</v>
      </c>
      <c r="C42" s="83"/>
      <c r="D42" s="83"/>
      <c r="E42" s="84"/>
      <c r="F42" s="84"/>
      <c r="G42" s="83"/>
      <c r="H42" s="83"/>
      <c r="I42" s="16"/>
    </row>
    <row r="43" spans="2:12">
      <c r="B43" s="20" t="s">
        <v>21</v>
      </c>
      <c r="C43" s="1"/>
      <c r="D43" s="1"/>
      <c r="E43" s="21">
        <f>+G37/100</f>
        <v>89.847499999999997</v>
      </c>
      <c r="F43" s="10" t="s">
        <v>70</v>
      </c>
      <c r="G43" s="22">
        <f>+G37/100*1*0.658</f>
        <v>59.119655000000002</v>
      </c>
      <c r="H43" s="1" t="s">
        <v>20</v>
      </c>
      <c r="I43" s="16"/>
    </row>
    <row r="44" spans="2:12" ht="19.5">
      <c r="B44" s="65" t="s">
        <v>74</v>
      </c>
      <c r="C44" s="66"/>
      <c r="D44" s="66"/>
      <c r="E44" s="67"/>
      <c r="F44" s="67"/>
      <c r="G44" s="68">
        <v>2</v>
      </c>
      <c r="H44" s="69" t="s">
        <v>20</v>
      </c>
      <c r="I44" s="17"/>
    </row>
    <row r="45" spans="2:12" ht="19.5">
      <c r="B45" s="70" t="s">
        <v>22</v>
      </c>
      <c r="C45" s="66"/>
      <c r="D45" s="66"/>
      <c r="E45" s="67"/>
      <c r="F45" s="67"/>
      <c r="G45" s="71">
        <v>2</v>
      </c>
      <c r="H45" s="69" t="s">
        <v>20</v>
      </c>
      <c r="I45" s="17"/>
    </row>
    <row r="46" spans="2:12">
      <c r="B46" s="70" t="s">
        <v>23</v>
      </c>
      <c r="C46" s="72"/>
      <c r="D46" s="72"/>
      <c r="E46" s="67"/>
      <c r="F46" s="73"/>
      <c r="G46" s="71">
        <v>2</v>
      </c>
      <c r="H46" s="69" t="s">
        <v>20</v>
      </c>
      <c r="I46" s="14"/>
      <c r="L46" s="18"/>
    </row>
    <row r="47" spans="2:12">
      <c r="B47" s="65" t="s">
        <v>67</v>
      </c>
      <c r="C47" s="66"/>
      <c r="D47" s="66"/>
      <c r="E47" s="67"/>
      <c r="F47" s="67"/>
      <c r="G47" s="71">
        <v>4</v>
      </c>
      <c r="H47" s="69" t="s">
        <v>68</v>
      </c>
      <c r="I47" s="14"/>
      <c r="L47" s="18"/>
    </row>
    <row r="48" spans="2:12">
      <c r="B48" s="81" t="s">
        <v>76</v>
      </c>
      <c r="C48" s="81"/>
      <c r="D48" s="81"/>
      <c r="E48" s="81"/>
      <c r="F48" s="81"/>
      <c r="G48" s="71">
        <f>2.5*G34</f>
        <v>1500</v>
      </c>
      <c r="H48" s="69" t="s">
        <v>66</v>
      </c>
      <c r="I48" s="14"/>
      <c r="L48" s="18"/>
    </row>
    <row r="49" spans="3:3">
      <c r="C49" s="2">
        <v>137</v>
      </c>
    </row>
    <row r="50" spans="3:3">
      <c r="C50" s="2">
        <v>110</v>
      </c>
    </row>
  </sheetData>
  <mergeCells count="12">
    <mergeCell ref="B48:F48"/>
    <mergeCell ref="B5:B6"/>
    <mergeCell ref="B33:H33"/>
    <mergeCell ref="B40:H40"/>
    <mergeCell ref="B42:H42"/>
    <mergeCell ref="B1:H1"/>
    <mergeCell ref="B2:H2"/>
    <mergeCell ref="B3:H3"/>
    <mergeCell ref="B4:H4"/>
    <mergeCell ref="C5:D5"/>
    <mergeCell ref="E5:F5"/>
    <mergeCell ref="G5:H5"/>
  </mergeCells>
  <printOptions horizontalCentered="1"/>
  <pageMargins left="0.39370078740157483" right="0.19685039370078741" top="0.39370078740157483" bottom="0.39370078740157483" header="0" footer="0"/>
  <pageSetup paperSize="9" scale="8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11935-1057-4B3F-96B0-CF84D52AB88B}">
  <dimension ref="A1:O11"/>
  <sheetViews>
    <sheetView tabSelected="1" view="pageBreakPreview" zoomScaleNormal="100" zoomScaleSheetLayoutView="100" workbookViewId="0">
      <selection activeCell="K42" sqref="K42"/>
    </sheetView>
  </sheetViews>
  <sheetFormatPr defaultRowHeight="15"/>
  <cols>
    <col min="11" max="13" width="0" hidden="1" customWidth="1"/>
  </cols>
  <sheetData>
    <row r="1" spans="1:15" ht="16.5">
      <c r="A1" s="87" t="s">
        <v>37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33" customHeight="1">
      <c r="A2" s="88" t="str">
        <f>KL!B2</f>
        <v>CÔNG TRÌNH: BỜ PHẢI SÔNG ĐA ĐỘ KHU VỰC XÃ AN QUANG.
HẠNG MỤC: ĐẮP BỜ PHẢI TỪ K1+100 ĐẾN K1+700.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1:15" ht="15" customHeight="1">
      <c r="A3" s="90" t="str">
        <f>KL!B3</f>
        <v>ĐỊA ĐIỂM: XÃ AN QUANG, TP.HẢI PHÒNG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</row>
    <row r="4" spans="1:15" ht="9.9499999999999993" customHeight="1">
      <c r="A4" s="29"/>
      <c r="B4" s="30"/>
      <c r="C4" s="30"/>
      <c r="D4" s="30"/>
      <c r="E4" s="30"/>
      <c r="F4" s="30"/>
      <c r="G4" s="30"/>
      <c r="H4" s="30"/>
      <c r="I4" s="30"/>
      <c r="J4" s="30"/>
      <c r="K4" s="31"/>
      <c r="L4" s="31"/>
      <c r="M4" s="31"/>
      <c r="N4" s="32"/>
      <c r="O4" s="33"/>
    </row>
    <row r="5" spans="1:15">
      <c r="A5" s="91" t="s">
        <v>38</v>
      </c>
      <c r="B5" s="94" t="s">
        <v>39</v>
      </c>
      <c r="C5" s="34" t="s">
        <v>40</v>
      </c>
      <c r="D5" s="95" t="s">
        <v>41</v>
      </c>
      <c r="E5" s="96"/>
      <c r="F5" s="96"/>
      <c r="G5" s="96"/>
      <c r="H5" s="96"/>
      <c r="I5" s="96"/>
      <c r="J5" s="35"/>
      <c r="K5" s="97" t="s">
        <v>42</v>
      </c>
      <c r="L5" s="98"/>
      <c r="M5" s="36" t="s">
        <v>43</v>
      </c>
      <c r="N5" s="36" t="s">
        <v>44</v>
      </c>
      <c r="O5" s="37" t="s">
        <v>45</v>
      </c>
    </row>
    <row r="6" spans="1:15">
      <c r="A6" s="92"/>
      <c r="B6" s="92"/>
      <c r="C6" s="38" t="s">
        <v>46</v>
      </c>
      <c r="D6" s="39" t="s">
        <v>47</v>
      </c>
      <c r="E6" s="40"/>
      <c r="F6" s="40" t="s">
        <v>48</v>
      </c>
      <c r="G6" s="40"/>
      <c r="H6" s="41" t="s">
        <v>49</v>
      </c>
      <c r="I6" s="41" t="s">
        <v>50</v>
      </c>
      <c r="J6" s="41" t="s">
        <v>51</v>
      </c>
      <c r="K6" s="42" t="s">
        <v>50</v>
      </c>
      <c r="L6" s="41" t="s">
        <v>51</v>
      </c>
      <c r="M6" s="43" t="s">
        <v>52</v>
      </c>
      <c r="N6" s="43" t="s">
        <v>53</v>
      </c>
      <c r="O6" s="44" t="s">
        <v>54</v>
      </c>
    </row>
    <row r="7" spans="1:15">
      <c r="A7" s="93"/>
      <c r="B7" s="93"/>
      <c r="C7" s="45" t="s">
        <v>55</v>
      </c>
      <c r="D7" s="45" t="s">
        <v>56</v>
      </c>
      <c r="E7" s="46"/>
      <c r="F7" s="47" t="s">
        <v>57</v>
      </c>
      <c r="G7" s="47"/>
      <c r="H7" s="48" t="s">
        <v>55</v>
      </c>
      <c r="I7" s="48" t="s">
        <v>55</v>
      </c>
      <c r="J7" s="48" t="s">
        <v>55</v>
      </c>
      <c r="K7" s="49" t="s">
        <v>58</v>
      </c>
      <c r="L7" s="49" t="s">
        <v>58</v>
      </c>
      <c r="M7" s="49" t="s">
        <v>59</v>
      </c>
      <c r="N7" s="49" t="s">
        <v>60</v>
      </c>
      <c r="O7" s="49" t="s">
        <v>59</v>
      </c>
    </row>
    <row r="8" spans="1:15" ht="45">
      <c r="A8" s="50">
        <v>1</v>
      </c>
      <c r="B8" s="51" t="s">
        <v>61</v>
      </c>
      <c r="C8" s="52"/>
      <c r="D8" s="51"/>
      <c r="E8" s="51"/>
      <c r="F8" s="51"/>
      <c r="G8" s="51"/>
      <c r="H8" s="51"/>
      <c r="I8" s="51"/>
      <c r="J8" s="51"/>
      <c r="K8" s="53">
        <v>0</v>
      </c>
      <c r="L8" s="54">
        <f>K8</f>
        <v>0</v>
      </c>
      <c r="M8" s="50">
        <v>0</v>
      </c>
      <c r="N8" s="85">
        <f>+C10/1000</f>
        <v>0.6</v>
      </c>
      <c r="O8" s="85">
        <f>+C10/1000</f>
        <v>0.6</v>
      </c>
    </row>
    <row r="9" spans="1:15" ht="30">
      <c r="A9" s="55"/>
      <c r="B9" s="56" t="s">
        <v>65</v>
      </c>
      <c r="C9" s="57">
        <v>600</v>
      </c>
      <c r="D9" s="58">
        <v>13</v>
      </c>
      <c r="E9" s="58" t="s">
        <v>62</v>
      </c>
      <c r="F9" s="58">
        <v>20</v>
      </c>
      <c r="G9" s="58" t="s">
        <v>63</v>
      </c>
      <c r="H9" s="59">
        <f>D9*F9</f>
        <v>260</v>
      </c>
      <c r="I9" s="60">
        <f>H9*0.8</f>
        <v>208</v>
      </c>
      <c r="J9" s="60">
        <f>+I9*0.2</f>
        <v>41.6</v>
      </c>
      <c r="K9" s="61"/>
      <c r="L9" s="61"/>
      <c r="M9" s="62"/>
      <c r="N9" s="86"/>
      <c r="O9" s="86"/>
    </row>
    <row r="10" spans="1:15">
      <c r="A10" s="99"/>
      <c r="B10" s="100" t="s">
        <v>64</v>
      </c>
      <c r="C10" s="101">
        <f>SUM(C8:C9)</f>
        <v>600</v>
      </c>
      <c r="D10" s="100"/>
      <c r="E10" s="100"/>
      <c r="F10" s="100"/>
      <c r="G10" s="100"/>
      <c r="H10" s="101">
        <f t="shared" ref="H10:O10" si="0">SUM(H8:H9)</f>
        <v>260</v>
      </c>
      <c r="I10" s="102">
        <f t="shared" si="0"/>
        <v>208</v>
      </c>
      <c r="J10" s="102">
        <f t="shared" si="0"/>
        <v>41.6</v>
      </c>
      <c r="K10" s="102">
        <f t="shared" si="0"/>
        <v>0</v>
      </c>
      <c r="L10" s="102">
        <f t="shared" si="0"/>
        <v>0</v>
      </c>
      <c r="M10" s="102">
        <f t="shared" si="0"/>
        <v>0</v>
      </c>
      <c r="N10" s="102">
        <f t="shared" si="0"/>
        <v>0.6</v>
      </c>
      <c r="O10" s="102">
        <f t="shared" si="0"/>
        <v>0.6</v>
      </c>
    </row>
    <row r="11" spans="1:15">
      <c r="A11" s="25"/>
      <c r="B11" s="26"/>
      <c r="C11" s="27"/>
      <c r="D11" s="26"/>
      <c r="E11" s="26"/>
      <c r="F11" s="26"/>
      <c r="G11" s="26"/>
      <c r="H11" s="27"/>
      <c r="I11" s="28"/>
      <c r="J11" s="28"/>
      <c r="K11" s="28"/>
      <c r="L11" s="28"/>
      <c r="M11" s="28"/>
      <c r="N11" s="28"/>
      <c r="O11" s="28"/>
    </row>
  </sheetData>
  <mergeCells count="9">
    <mergeCell ref="N8:N9"/>
    <mergeCell ref="O8:O9"/>
    <mergeCell ref="A1:O1"/>
    <mergeCell ref="A2:O2"/>
    <mergeCell ref="A3:O3"/>
    <mergeCell ref="A5:A7"/>
    <mergeCell ref="B5:B7"/>
    <mergeCell ref="D5:I5"/>
    <mergeCell ref="K5:L5"/>
  </mergeCells>
  <printOptions horizontalCentered="1"/>
  <pageMargins left="0.78740157480314965" right="0.19685039370078741" top="0.59055118110236227" bottom="0.19685039370078741" header="0.19685039370078741" footer="0.19685039370078741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KL</vt:lpstr>
      <vt:lpstr>Sheet1</vt:lpstr>
      <vt:lpstr>KL!Print_Area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cp:lastPrinted>2026-01-23T03:14:28Z</cp:lastPrinted>
  <dcterms:created xsi:type="dcterms:W3CDTF">2023-04-13T21:12:00Z</dcterms:created>
  <dcterms:modified xsi:type="dcterms:W3CDTF">2026-01-23T03:17:13Z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88C77371808049CF88B73DCED84A97A2</vt:lpwstr>
  </property>
  <property fmtid="{D5CDD505-2E9C-101B-9397-08002B2CF9AE}" pid="3" name="KSOProductBuildVer">
    <vt:lpwstr>2057-12.2.0.13306</vt:lpwstr>
  </property>
</Properties>
</file>