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A Trung T6/"/>
    </mc:Choice>
  </mc:AlternateContent>
  <xr:revisionPtr revIDLastSave="0" documentId="13_ncr:1_{575FDB5C-C58E-C943-8A1D-DA7FF3DD1EA7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Tổng hợp" sheetId="7" r:id="rId1"/>
    <sheet name="1. DMCS cong" sheetId="5" r:id="rId2"/>
    <sheet name="2. Cống, CTTK K. Thuỵ" sheetId="2" r:id="rId3"/>
    <sheet name="3.DMCS TB" sheetId="4" r:id="rId4"/>
    <sheet name="4.Trạm bơm K. Thuỵ" sheetId="6" r:id="rId5"/>
  </sheets>
  <definedNames>
    <definedName name="_xlnm.Print_Area" localSheetId="2">'2. Cống, CTTK K. Thuỵ'!$A$1:$P$63</definedName>
    <definedName name="_xlnm.Print_Area" localSheetId="4">'4.Trạm bơm K. Thuỵ'!$A$1:$V$98</definedName>
    <definedName name="_xlnm.Print_Area" localSheetId="0">'Tổng hợp'!$A$1:$H$26</definedName>
    <definedName name="_xlnm.Print_Titles" localSheetId="2">'2. Cống, CTTK K. Thuỵ'!$18:$19</definedName>
    <definedName name="_xlnm.Print_Titles" localSheetId="4">'4.Trạm bơm K. Thuỵ'!$23:$24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2" l="1"/>
  <c r="L24" i="2"/>
  <c r="L25" i="2"/>
  <c r="L26" i="2"/>
  <c r="L27" i="2"/>
  <c r="L28" i="2"/>
  <c r="L29" i="2"/>
  <c r="L30" i="2"/>
  <c r="L31" i="2"/>
  <c r="L32" i="2"/>
  <c r="L33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K23" i="2"/>
  <c r="K24" i="2"/>
  <c r="K25" i="2"/>
  <c r="K26" i="2"/>
  <c r="K27" i="2"/>
  <c r="K28" i="2"/>
  <c r="K29" i="2"/>
  <c r="K30" i="2"/>
  <c r="K31" i="2"/>
  <c r="K32" i="2"/>
  <c r="K33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J23" i="2"/>
  <c r="J24" i="2"/>
  <c r="J25" i="2"/>
  <c r="J26" i="2"/>
  <c r="J27" i="2"/>
  <c r="J28" i="2"/>
  <c r="J29" i="2"/>
  <c r="J30" i="2"/>
  <c r="J31" i="2"/>
  <c r="J32" i="2"/>
  <c r="J33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I23" i="2"/>
  <c r="I24" i="2"/>
  <c r="I25" i="2"/>
  <c r="I26" i="2"/>
  <c r="I27" i="2"/>
  <c r="I28" i="2"/>
  <c r="I29" i="2"/>
  <c r="I30" i="2"/>
  <c r="I31" i="2"/>
  <c r="I32" i="2"/>
  <c r="I33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L22" i="2"/>
  <c r="K22" i="2"/>
  <c r="J22" i="2"/>
  <c r="I22" i="2"/>
  <c r="I21" i="2" l="1"/>
  <c r="J21" i="2"/>
  <c r="K21" i="2"/>
  <c r="L21" i="2"/>
  <c r="I34" i="2"/>
  <c r="I20" i="2" s="1"/>
  <c r="J34" i="2"/>
  <c r="J20" i="2" s="1"/>
  <c r="K34" i="2"/>
  <c r="K20" i="2" s="1"/>
  <c r="L34" i="2"/>
  <c r="L20" i="2" s="1"/>
  <c r="C10" i="6" l="1"/>
  <c r="C25" i="6" l="1"/>
  <c r="C15" i="2" l="1"/>
  <c r="C11" i="2"/>
  <c r="D10" i="2"/>
  <c r="D9" i="2"/>
  <c r="C9" i="2"/>
  <c r="D8" i="2"/>
  <c r="C6" i="2"/>
  <c r="C34" i="2"/>
  <c r="C21" i="2"/>
  <c r="C16" i="6"/>
  <c r="C17" i="6"/>
  <c r="C15" i="6"/>
  <c r="C11" i="6"/>
  <c r="C9" i="6"/>
  <c r="C20" i="2" l="1"/>
  <c r="M12" i="6"/>
  <c r="J12" i="6"/>
  <c r="I12" i="6"/>
  <c r="V32" i="6"/>
  <c r="U32" i="6"/>
  <c r="Q32" i="6"/>
  <c r="P32" i="6"/>
  <c r="O32" i="6"/>
  <c r="N32" i="6"/>
  <c r="M32" i="6"/>
  <c r="V28" i="6"/>
  <c r="U28" i="6"/>
  <c r="Q28" i="6"/>
  <c r="P28" i="6"/>
  <c r="O28" i="6"/>
  <c r="N28" i="6"/>
  <c r="M28" i="6"/>
  <c r="V27" i="6"/>
  <c r="U27" i="6"/>
  <c r="Q27" i="6"/>
  <c r="P27" i="6"/>
  <c r="O27" i="6"/>
  <c r="N27" i="6"/>
  <c r="M27" i="6"/>
  <c r="U31" i="6"/>
  <c r="V31" i="6"/>
  <c r="Q31" i="6"/>
  <c r="P31" i="6"/>
  <c r="O31" i="6"/>
  <c r="N31" i="6"/>
  <c r="M31" i="6"/>
  <c r="V30" i="6"/>
  <c r="U30" i="6"/>
  <c r="Q30" i="6"/>
  <c r="P30" i="6"/>
  <c r="O30" i="6"/>
  <c r="N30" i="6"/>
  <c r="M30" i="6"/>
  <c r="V29" i="6"/>
  <c r="U29" i="6"/>
  <c r="Q29" i="6"/>
  <c r="P29" i="6"/>
  <c r="O29" i="6"/>
  <c r="N29" i="6"/>
  <c r="M29" i="6"/>
  <c r="V87" i="6"/>
  <c r="U87" i="6"/>
  <c r="Q87" i="6"/>
  <c r="P87" i="6"/>
  <c r="O87" i="6"/>
  <c r="N87" i="6"/>
  <c r="M87" i="6"/>
  <c r="U86" i="6"/>
  <c r="V86" i="6"/>
  <c r="Q86" i="6"/>
  <c r="P86" i="6"/>
  <c r="O86" i="6"/>
  <c r="N86" i="6"/>
  <c r="M86" i="6"/>
  <c r="V84" i="6"/>
  <c r="U84" i="6"/>
  <c r="Q84" i="6"/>
  <c r="P84" i="6"/>
  <c r="O84" i="6"/>
  <c r="N84" i="6"/>
  <c r="M84" i="6"/>
  <c r="V81" i="6"/>
  <c r="U81" i="6"/>
  <c r="Q81" i="6"/>
  <c r="P81" i="6"/>
  <c r="O81" i="6"/>
  <c r="N81" i="6"/>
  <c r="M81" i="6"/>
  <c r="V83" i="6"/>
  <c r="U83" i="6"/>
  <c r="Q83" i="6"/>
  <c r="P83" i="6"/>
  <c r="O83" i="6"/>
  <c r="N83" i="6"/>
  <c r="M83" i="6"/>
  <c r="U82" i="6"/>
  <c r="V82" i="6"/>
  <c r="Q82" i="6"/>
  <c r="P82" i="6"/>
  <c r="O82" i="6"/>
  <c r="N82" i="6"/>
  <c r="M82" i="6"/>
  <c r="V85" i="6"/>
  <c r="U85" i="6"/>
  <c r="Q85" i="6"/>
  <c r="P85" i="6"/>
  <c r="O85" i="6"/>
  <c r="N85" i="6"/>
  <c r="M85" i="6"/>
  <c r="V77" i="6"/>
  <c r="U77" i="6"/>
  <c r="Q77" i="6"/>
  <c r="P77" i="6"/>
  <c r="O77" i="6"/>
  <c r="N77" i="6"/>
  <c r="M77" i="6"/>
  <c r="V80" i="6"/>
  <c r="U80" i="6"/>
  <c r="Q80" i="6"/>
  <c r="P80" i="6"/>
  <c r="O80" i="6"/>
  <c r="N80" i="6"/>
  <c r="M80" i="6"/>
  <c r="U78" i="6"/>
  <c r="V78" i="6"/>
  <c r="Q78" i="6"/>
  <c r="P78" i="6"/>
  <c r="O78" i="6"/>
  <c r="N78" i="6"/>
  <c r="M78" i="6"/>
  <c r="V79" i="6"/>
  <c r="U79" i="6"/>
  <c r="Q79" i="6"/>
  <c r="P79" i="6"/>
  <c r="O79" i="6"/>
  <c r="N79" i="6"/>
  <c r="M79" i="6"/>
  <c r="V75" i="6"/>
  <c r="U75" i="6"/>
  <c r="Q75" i="6"/>
  <c r="P75" i="6"/>
  <c r="O75" i="6"/>
  <c r="N75" i="6"/>
  <c r="M75" i="6"/>
  <c r="V76" i="6"/>
  <c r="U76" i="6"/>
  <c r="Q76" i="6"/>
  <c r="P76" i="6"/>
  <c r="O76" i="6"/>
  <c r="N76" i="6"/>
  <c r="M76" i="6"/>
  <c r="U89" i="6"/>
  <c r="V89" i="6"/>
  <c r="Q89" i="6"/>
  <c r="P89" i="6"/>
  <c r="O89" i="6"/>
  <c r="N89" i="6"/>
  <c r="M89" i="6"/>
  <c r="V88" i="6"/>
  <c r="U88" i="6"/>
  <c r="Q88" i="6"/>
  <c r="P88" i="6"/>
  <c r="O88" i="6"/>
  <c r="N88" i="6"/>
  <c r="M88" i="6"/>
  <c r="V90" i="6"/>
  <c r="U90" i="6"/>
  <c r="Q90" i="6"/>
  <c r="P90" i="6"/>
  <c r="O90" i="6"/>
  <c r="N90" i="6"/>
  <c r="M90" i="6"/>
  <c r="V73" i="6"/>
  <c r="U73" i="6"/>
  <c r="Q73" i="6"/>
  <c r="P73" i="6"/>
  <c r="O73" i="6"/>
  <c r="N73" i="6"/>
  <c r="M73" i="6"/>
  <c r="U74" i="6"/>
  <c r="V74" i="6"/>
  <c r="Q74" i="6"/>
  <c r="P74" i="6"/>
  <c r="O74" i="6"/>
  <c r="N74" i="6"/>
  <c r="M74" i="6"/>
  <c r="V72" i="6"/>
  <c r="U72" i="6"/>
  <c r="Q72" i="6"/>
  <c r="P72" i="6"/>
  <c r="O72" i="6"/>
  <c r="N72" i="6"/>
  <c r="M72" i="6"/>
  <c r="V70" i="6"/>
  <c r="U70" i="6"/>
  <c r="Q70" i="6"/>
  <c r="P70" i="6"/>
  <c r="O70" i="6"/>
  <c r="N70" i="6"/>
  <c r="M70" i="6"/>
  <c r="V71" i="6"/>
  <c r="U71" i="6"/>
  <c r="Q71" i="6"/>
  <c r="P71" i="6"/>
  <c r="O71" i="6"/>
  <c r="N71" i="6"/>
  <c r="M71" i="6"/>
  <c r="U68" i="6"/>
  <c r="V68" i="6"/>
  <c r="Q68" i="6"/>
  <c r="P68" i="6"/>
  <c r="O68" i="6"/>
  <c r="N68" i="6"/>
  <c r="M68" i="6"/>
  <c r="V67" i="6"/>
  <c r="U67" i="6"/>
  <c r="Q67" i="6"/>
  <c r="P67" i="6"/>
  <c r="O67" i="6"/>
  <c r="N67" i="6"/>
  <c r="M67" i="6"/>
  <c r="V69" i="6"/>
  <c r="U69" i="6"/>
  <c r="Q69" i="6"/>
  <c r="P69" i="6"/>
  <c r="O69" i="6"/>
  <c r="N69" i="6"/>
  <c r="M69" i="6"/>
  <c r="V64" i="6"/>
  <c r="U64" i="6"/>
  <c r="Q64" i="6"/>
  <c r="P64" i="6"/>
  <c r="O64" i="6"/>
  <c r="N64" i="6"/>
  <c r="M64" i="6"/>
  <c r="U65" i="6"/>
  <c r="V65" i="6"/>
  <c r="Q65" i="6"/>
  <c r="P65" i="6"/>
  <c r="O65" i="6"/>
  <c r="N65" i="6"/>
  <c r="M65" i="6"/>
  <c r="V63" i="6"/>
  <c r="U63" i="6"/>
  <c r="Q63" i="6"/>
  <c r="P63" i="6"/>
  <c r="O63" i="6"/>
  <c r="N63" i="6"/>
  <c r="M63" i="6"/>
  <c r="V62" i="6"/>
  <c r="U62" i="6"/>
  <c r="Q62" i="6"/>
  <c r="P62" i="6"/>
  <c r="O62" i="6"/>
  <c r="N62" i="6"/>
  <c r="M62" i="6"/>
  <c r="V33" i="6"/>
  <c r="U33" i="6"/>
  <c r="Q33" i="6"/>
  <c r="P33" i="6"/>
  <c r="O33" i="6"/>
  <c r="N33" i="6"/>
  <c r="M33" i="6"/>
  <c r="U61" i="6"/>
  <c r="V61" i="6"/>
  <c r="Q61" i="6"/>
  <c r="P61" i="6"/>
  <c r="O61" i="6"/>
  <c r="N61" i="6"/>
  <c r="M61" i="6"/>
  <c r="V60" i="6"/>
  <c r="U60" i="6"/>
  <c r="Q60" i="6"/>
  <c r="P60" i="6"/>
  <c r="O60" i="6"/>
  <c r="N60" i="6"/>
  <c r="M60" i="6"/>
  <c r="V59" i="6"/>
  <c r="U59" i="6"/>
  <c r="Q59" i="6"/>
  <c r="P59" i="6"/>
  <c r="O59" i="6"/>
  <c r="N59" i="6"/>
  <c r="M59" i="6"/>
  <c r="V56" i="6"/>
  <c r="U56" i="6"/>
  <c r="Q56" i="6"/>
  <c r="P56" i="6"/>
  <c r="O56" i="6"/>
  <c r="N56" i="6"/>
  <c r="M56" i="6"/>
  <c r="U58" i="6"/>
  <c r="V58" i="6"/>
  <c r="Q58" i="6"/>
  <c r="P58" i="6"/>
  <c r="O58" i="6"/>
  <c r="N58" i="6"/>
  <c r="M58" i="6"/>
  <c r="V57" i="6"/>
  <c r="U57" i="6"/>
  <c r="Q57" i="6"/>
  <c r="P57" i="6"/>
  <c r="O57" i="6"/>
  <c r="N57" i="6"/>
  <c r="M57" i="6"/>
  <c r="V54" i="6"/>
  <c r="U54" i="6"/>
  <c r="Q54" i="6"/>
  <c r="P54" i="6"/>
  <c r="O54" i="6"/>
  <c r="N54" i="6"/>
  <c r="M54" i="6"/>
  <c r="V55" i="6"/>
  <c r="U55" i="6"/>
  <c r="Q55" i="6"/>
  <c r="P55" i="6"/>
  <c r="O55" i="6"/>
  <c r="N55" i="6"/>
  <c r="M55" i="6"/>
  <c r="U66" i="6"/>
  <c r="V66" i="6"/>
  <c r="Q66" i="6"/>
  <c r="P66" i="6"/>
  <c r="O66" i="6"/>
  <c r="N66" i="6"/>
  <c r="M66" i="6"/>
  <c r="V53" i="6"/>
  <c r="U53" i="6"/>
  <c r="Q53" i="6"/>
  <c r="P53" i="6"/>
  <c r="O53" i="6"/>
  <c r="N53" i="6"/>
  <c r="M53" i="6"/>
  <c r="V52" i="6"/>
  <c r="U52" i="6"/>
  <c r="Q52" i="6"/>
  <c r="P52" i="6"/>
  <c r="O52" i="6"/>
  <c r="N52" i="6"/>
  <c r="M52" i="6"/>
  <c r="V51" i="6"/>
  <c r="U51" i="6"/>
  <c r="Q51" i="6"/>
  <c r="P51" i="6"/>
  <c r="O51" i="6"/>
  <c r="N51" i="6"/>
  <c r="M51" i="6"/>
  <c r="U50" i="6"/>
  <c r="V50" i="6"/>
  <c r="Q50" i="6"/>
  <c r="P50" i="6"/>
  <c r="O50" i="6"/>
  <c r="N50" i="6"/>
  <c r="M50" i="6"/>
  <c r="V37" i="6"/>
  <c r="U37" i="6"/>
  <c r="Q37" i="6"/>
  <c r="P37" i="6"/>
  <c r="O37" i="6"/>
  <c r="N37" i="6"/>
  <c r="M37" i="6"/>
  <c r="V36" i="6"/>
  <c r="U36" i="6"/>
  <c r="Q36" i="6"/>
  <c r="P36" i="6"/>
  <c r="O36" i="6"/>
  <c r="N36" i="6"/>
  <c r="M36" i="6"/>
  <c r="V35" i="6"/>
  <c r="U35" i="6"/>
  <c r="Q35" i="6"/>
  <c r="P35" i="6"/>
  <c r="O35" i="6"/>
  <c r="N35" i="6"/>
  <c r="M35" i="6"/>
  <c r="U34" i="6"/>
  <c r="V34" i="6"/>
  <c r="Q34" i="6"/>
  <c r="P34" i="6"/>
  <c r="O34" i="6"/>
  <c r="N34" i="6"/>
  <c r="M34" i="6"/>
  <c r="V43" i="6"/>
  <c r="U43" i="6"/>
  <c r="Q43" i="6"/>
  <c r="P43" i="6"/>
  <c r="O43" i="6"/>
  <c r="N43" i="6"/>
  <c r="M43" i="6"/>
  <c r="V45" i="6"/>
  <c r="U45" i="6"/>
  <c r="Q45" i="6"/>
  <c r="P45" i="6"/>
  <c r="O45" i="6"/>
  <c r="N45" i="6"/>
  <c r="M45" i="6"/>
  <c r="V44" i="6"/>
  <c r="U44" i="6"/>
  <c r="Q44" i="6"/>
  <c r="P44" i="6"/>
  <c r="O44" i="6"/>
  <c r="N44" i="6"/>
  <c r="M44" i="6"/>
  <c r="U49" i="6"/>
  <c r="V49" i="6"/>
  <c r="Q49" i="6"/>
  <c r="P49" i="6"/>
  <c r="O49" i="6"/>
  <c r="N49" i="6"/>
  <c r="M49" i="6"/>
  <c r="V46" i="6"/>
  <c r="U46" i="6"/>
  <c r="Q46" i="6"/>
  <c r="M8" i="6" s="1"/>
  <c r="P46" i="6"/>
  <c r="L8" i="6" s="1"/>
  <c r="O46" i="6"/>
  <c r="K8" i="6" s="1"/>
  <c r="N46" i="6"/>
  <c r="J8" i="6" s="1"/>
  <c r="M46" i="6"/>
  <c r="I8" i="6" s="1"/>
  <c r="V47" i="6"/>
  <c r="U47" i="6"/>
  <c r="Q47" i="6"/>
  <c r="P47" i="6"/>
  <c r="O47" i="6"/>
  <c r="N47" i="6"/>
  <c r="M47" i="6"/>
  <c r="V48" i="6"/>
  <c r="U48" i="6"/>
  <c r="Q48" i="6"/>
  <c r="P48" i="6"/>
  <c r="O48" i="6"/>
  <c r="N48" i="6"/>
  <c r="M48" i="6"/>
  <c r="U42" i="6"/>
  <c r="V42" i="6"/>
  <c r="Q42" i="6"/>
  <c r="P42" i="6"/>
  <c r="O42" i="6"/>
  <c r="N42" i="6"/>
  <c r="M42" i="6"/>
  <c r="V41" i="6"/>
  <c r="U41" i="6"/>
  <c r="Q41" i="6"/>
  <c r="P41" i="6"/>
  <c r="O41" i="6"/>
  <c r="N41" i="6"/>
  <c r="M41" i="6"/>
  <c r="V40" i="6"/>
  <c r="U40" i="6"/>
  <c r="Q40" i="6"/>
  <c r="P40" i="6"/>
  <c r="O40" i="6"/>
  <c r="N40" i="6"/>
  <c r="M40" i="6"/>
  <c r="V39" i="6"/>
  <c r="U39" i="6"/>
  <c r="Q39" i="6"/>
  <c r="P39" i="6"/>
  <c r="O39" i="6"/>
  <c r="N39" i="6"/>
  <c r="M39" i="6"/>
  <c r="U38" i="6"/>
  <c r="V38" i="6"/>
  <c r="Q38" i="6"/>
  <c r="P38" i="6"/>
  <c r="O38" i="6"/>
  <c r="N38" i="6"/>
  <c r="M38" i="6"/>
  <c r="C12" i="6"/>
  <c r="C6" i="6"/>
  <c r="J4" i="5"/>
  <c r="F6" i="2" s="1"/>
  <c r="K4" i="5"/>
  <c r="G6" i="2" s="1"/>
  <c r="L4" i="5"/>
  <c r="H6" i="2" s="1"/>
  <c r="M4" i="5"/>
  <c r="J5" i="5"/>
  <c r="K5" i="5"/>
  <c r="L5" i="5"/>
  <c r="M5" i="5"/>
  <c r="I7" i="2" s="1"/>
  <c r="J6" i="5"/>
  <c r="K6" i="5"/>
  <c r="L6" i="5"/>
  <c r="M6" i="5"/>
  <c r="J7" i="5"/>
  <c r="K7" i="5"/>
  <c r="L7" i="5"/>
  <c r="M7" i="5"/>
  <c r="I9" i="2" s="1"/>
  <c r="J8" i="5"/>
  <c r="F10" i="2" s="1"/>
  <c r="K8" i="5"/>
  <c r="G10" i="2" s="1"/>
  <c r="L8" i="5"/>
  <c r="M8" i="5"/>
  <c r="J9" i="5"/>
  <c r="K9" i="5"/>
  <c r="L9" i="5"/>
  <c r="M9" i="5"/>
  <c r="I11" i="2" s="1"/>
  <c r="J10" i="5"/>
  <c r="F12" i="2" s="1"/>
  <c r="K10" i="5"/>
  <c r="G12" i="2" s="1"/>
  <c r="L10" i="5"/>
  <c r="M10" i="5"/>
  <c r="J11" i="5"/>
  <c r="K11" i="5"/>
  <c r="L11" i="5"/>
  <c r="M11" i="5"/>
  <c r="J12" i="5"/>
  <c r="F14" i="2" s="1"/>
  <c r="K12" i="5"/>
  <c r="G14" i="2" s="1"/>
  <c r="L12" i="5"/>
  <c r="M12" i="5"/>
  <c r="J13" i="5"/>
  <c r="K13" i="5"/>
  <c r="G15" i="2" s="1"/>
  <c r="L13" i="5"/>
  <c r="M13" i="5"/>
  <c r="I15" i="2" s="1"/>
  <c r="H14" i="2"/>
  <c r="I14" i="2"/>
  <c r="G7" i="2"/>
  <c r="F8" i="2"/>
  <c r="G8" i="2"/>
  <c r="H8" i="2"/>
  <c r="I8" i="2"/>
  <c r="G9" i="2"/>
  <c r="H10" i="2"/>
  <c r="I10" i="2"/>
  <c r="G11" i="2"/>
  <c r="H12" i="2"/>
  <c r="I12" i="2"/>
  <c r="G13" i="2"/>
  <c r="I13" i="2"/>
  <c r="I6" i="2"/>
  <c r="E9" i="2"/>
  <c r="E11" i="2"/>
  <c r="E8" i="2"/>
  <c r="E15" i="2"/>
  <c r="E14" i="2"/>
  <c r="E13" i="2"/>
  <c r="E12" i="2"/>
  <c r="E10" i="2"/>
  <c r="E7" i="2"/>
  <c r="E6" i="2"/>
  <c r="C5" i="2"/>
  <c r="I11" i="6" l="1"/>
  <c r="J11" i="6"/>
  <c r="K11" i="6"/>
  <c r="L11" i="6"/>
  <c r="M11" i="6"/>
  <c r="H15" i="2"/>
  <c r="F15" i="2"/>
  <c r="J15" i="2" s="1"/>
  <c r="H13" i="2"/>
  <c r="L13" i="2" s="1"/>
  <c r="F13" i="2"/>
  <c r="H11" i="2"/>
  <c r="F11" i="2"/>
  <c r="H9" i="2"/>
  <c r="F9" i="2"/>
  <c r="J9" i="2" s="1"/>
  <c r="H7" i="2"/>
  <c r="L7" i="2" s="1"/>
  <c r="F7" i="2"/>
  <c r="I10" i="6"/>
  <c r="J10" i="6"/>
  <c r="K10" i="6"/>
  <c r="L10" i="6"/>
  <c r="M10" i="6"/>
  <c r="L15" i="6"/>
  <c r="K15" i="6"/>
  <c r="K17" i="6"/>
  <c r="L17" i="6"/>
  <c r="I9" i="6"/>
  <c r="J9" i="6"/>
  <c r="J6" i="6" s="1"/>
  <c r="J5" i="6" s="1"/>
  <c r="E9" i="7" s="1"/>
  <c r="K9" i="6"/>
  <c r="K6" i="6" s="1"/>
  <c r="L9" i="6"/>
  <c r="L6" i="6" s="1"/>
  <c r="M9" i="6"/>
  <c r="M6" i="6" s="1"/>
  <c r="M5" i="6" s="1"/>
  <c r="E12" i="7" s="1"/>
  <c r="F12" i="7" s="1"/>
  <c r="K16" i="6"/>
  <c r="L16" i="6"/>
  <c r="C5" i="6"/>
  <c r="V25" i="6"/>
  <c r="U25" i="6"/>
  <c r="D5" i="2"/>
  <c r="L14" i="2"/>
  <c r="J7" i="2"/>
  <c r="J11" i="2"/>
  <c r="J13" i="2"/>
  <c r="L6" i="2"/>
  <c r="L12" i="2"/>
  <c r="K9" i="2"/>
  <c r="K11" i="2"/>
  <c r="K13" i="2"/>
  <c r="L8" i="2"/>
  <c r="K7" i="2"/>
  <c r="L9" i="2"/>
  <c r="L11" i="2"/>
  <c r="L15" i="2"/>
  <c r="M14" i="2"/>
  <c r="M7" i="2"/>
  <c r="M9" i="2"/>
  <c r="M11" i="2"/>
  <c r="M13" i="2"/>
  <c r="M15" i="2"/>
  <c r="J6" i="2"/>
  <c r="J8" i="2"/>
  <c r="J10" i="2"/>
  <c r="J12" i="2"/>
  <c r="J14" i="2"/>
  <c r="E5" i="2"/>
  <c r="K6" i="2"/>
  <c r="K8" i="2"/>
  <c r="K10" i="2"/>
  <c r="K12" i="2"/>
  <c r="K14" i="2"/>
  <c r="K15" i="2"/>
  <c r="L10" i="2"/>
  <c r="M6" i="2"/>
  <c r="M8" i="2"/>
  <c r="M10" i="2"/>
  <c r="M12" i="2"/>
  <c r="I6" i="6" l="1"/>
  <c r="I5" i="6" s="1"/>
  <c r="E8" i="7" s="1"/>
  <c r="H12" i="7"/>
  <c r="K12" i="6"/>
  <c r="K5" i="6" s="1"/>
  <c r="E10" i="7" s="1"/>
  <c r="L12" i="6"/>
  <c r="L5" i="6" s="1"/>
  <c r="E11" i="7" s="1"/>
  <c r="M5" i="2"/>
  <c r="D11" i="7" s="1"/>
  <c r="F11" i="7" s="1"/>
  <c r="K5" i="2"/>
  <c r="D9" i="7" s="1"/>
  <c r="F9" i="7" s="1"/>
  <c r="J5" i="2"/>
  <c r="D8" i="7" s="1"/>
  <c r="F8" i="7" s="1"/>
  <c r="L5" i="2"/>
  <c r="D10" i="7" s="1"/>
  <c r="F10" i="7" s="1"/>
  <c r="H8" i="7" l="1"/>
  <c r="H11" i="7"/>
  <c r="H9" i="7"/>
  <c r="Q25" i="6"/>
  <c r="H10" i="7" l="1"/>
  <c r="H13" i="7"/>
  <c r="P25" i="6"/>
  <c r="M25" i="6"/>
  <c r="O25" i="6"/>
  <c r="H14" i="7" l="1"/>
  <c r="H15" i="7" s="1"/>
  <c r="H16" i="7" s="1"/>
  <c r="N25" i="6"/>
</calcChain>
</file>

<file path=xl/sharedStrings.xml><?xml version="1.0" encoding="utf-8"?>
<sst xmlns="http://schemas.openxmlformats.org/spreadsheetml/2006/main" count="363" uniqueCount="227">
  <si>
    <t>Tần suất thực hiện: Định kỳ 2 lần/năm, bổ sung 1 lần/tháng</t>
  </si>
  <si>
    <t>Đơn vị: Đơn vị tính /máy/lần</t>
  </si>
  <si>
    <t>TT</t>
  </si>
  <si>
    <t>Hạng mục</t>
  </si>
  <si>
    <t>V1</t>
  </si>
  <si>
    <t>V2</t>
  </si>
  <si>
    <t>V3</t>
  </si>
  <si>
    <t>V5; VĐ5</t>
  </si>
  <si>
    <t>Máy đóng mở tời Pa lăng Q3T-Q5T</t>
  </si>
  <si>
    <t>V8; VĐ8</t>
  </si>
  <si>
    <t>V10</t>
  </si>
  <si>
    <t>VĐ10</t>
  </si>
  <si>
    <t>V20; VĐ20</t>
  </si>
  <si>
    <t>Máy đóng mở Q6T Q10T</t>
  </si>
  <si>
    <t>Dầu nhờn</t>
  </si>
  <si>
    <t>Dầu Diezel</t>
  </si>
  <si>
    <t>Mỡ các loại</t>
  </si>
  <si>
    <t>Giẻ lau</t>
  </si>
  <si>
    <t>Ghi chú: Vật tư, nguyên liệu phụ tính bằng 5% giá trị vật tư, nguyên liệu chính.</t>
  </si>
  <si>
    <t>Đơn vị: Đơn vị tính /máy/giờ chạy máy</t>
  </si>
  <si>
    <r>
      <t>Loại máy bơm (m</t>
    </r>
    <r>
      <rPr>
        <b/>
        <vertAlign val="superscript"/>
        <sz val="12"/>
        <color theme="1"/>
        <rFont val="Times New Roman"/>
        <family val="1"/>
        <charset val="163"/>
      </rPr>
      <t>3</t>
    </r>
    <r>
      <rPr>
        <b/>
        <sz val="12"/>
        <color theme="1"/>
        <rFont val="Times New Roman"/>
        <family val="1"/>
        <charset val="163"/>
      </rPr>
      <t>/h)</t>
    </r>
  </si>
  <si>
    <t>Sợi Amiăng</t>
  </si>
  <si>
    <t>I</t>
  </si>
  <si>
    <t>Máy bơm</t>
  </si>
  <si>
    <r>
      <t>Máy bơm 3600≤Q</t>
    </r>
    <r>
      <rPr>
        <vertAlign val="subscript"/>
        <sz val="12"/>
        <color theme="1"/>
        <rFont val="Times New Roman"/>
        <family val="1"/>
        <charset val="163"/>
      </rPr>
      <t>TK</t>
    </r>
    <r>
      <rPr>
        <sz val="12"/>
        <color theme="1"/>
        <rFont val="Times New Roman"/>
        <family val="1"/>
        <charset val="163"/>
      </rPr>
      <t>&lt; 4500m</t>
    </r>
    <r>
      <rPr>
        <vertAlign val="superscript"/>
        <sz val="12"/>
        <color theme="1"/>
        <rFont val="Times New Roman"/>
        <family val="1"/>
        <charset val="163"/>
      </rPr>
      <t>3</t>
    </r>
    <r>
      <rPr>
        <sz val="12"/>
        <color theme="1"/>
        <rFont val="Times New Roman"/>
        <family val="1"/>
        <charset val="163"/>
      </rPr>
      <t>/h</t>
    </r>
  </si>
  <si>
    <r>
      <t>Máy bơm 2000≤Q</t>
    </r>
    <r>
      <rPr>
        <vertAlign val="subscript"/>
        <sz val="12"/>
        <color theme="1"/>
        <rFont val="Times New Roman"/>
        <family val="1"/>
        <charset val="163"/>
      </rPr>
      <t>TK</t>
    </r>
    <r>
      <rPr>
        <sz val="12"/>
        <color theme="1"/>
        <rFont val="Times New Roman"/>
        <family val="1"/>
        <charset val="163"/>
      </rPr>
      <t>&lt; 3600m</t>
    </r>
    <r>
      <rPr>
        <vertAlign val="superscript"/>
        <sz val="12"/>
        <color theme="1"/>
        <rFont val="Times New Roman"/>
        <family val="1"/>
        <charset val="163"/>
      </rPr>
      <t>3</t>
    </r>
    <r>
      <rPr>
        <sz val="12"/>
        <color theme="1"/>
        <rFont val="Times New Roman"/>
        <family val="1"/>
        <charset val="163"/>
      </rPr>
      <t>/h</t>
    </r>
  </si>
  <si>
    <r>
      <t>Máy bơm 1200≤Q</t>
    </r>
    <r>
      <rPr>
        <vertAlign val="subscript"/>
        <sz val="12"/>
        <color theme="1"/>
        <rFont val="Times New Roman"/>
        <family val="1"/>
        <charset val="163"/>
      </rPr>
      <t>TK</t>
    </r>
    <r>
      <rPr>
        <sz val="12"/>
        <color theme="1"/>
        <rFont val="Times New Roman"/>
        <family val="1"/>
        <charset val="163"/>
      </rPr>
      <t>&lt; 2000m</t>
    </r>
    <r>
      <rPr>
        <vertAlign val="superscript"/>
        <sz val="12"/>
        <color theme="1"/>
        <rFont val="Times New Roman"/>
        <family val="1"/>
        <charset val="163"/>
      </rPr>
      <t>3</t>
    </r>
    <r>
      <rPr>
        <sz val="12"/>
        <color theme="1"/>
        <rFont val="Times New Roman"/>
        <family val="1"/>
        <charset val="163"/>
      </rPr>
      <t>/h</t>
    </r>
  </si>
  <si>
    <r>
      <t>Máy bơm 700≤Q TK&lt; 1200m</t>
    </r>
    <r>
      <rPr>
        <vertAlign val="superscript"/>
        <sz val="12"/>
        <color theme="1"/>
        <rFont val="Times New Roman"/>
        <family val="1"/>
        <charset val="163"/>
      </rPr>
      <t>3</t>
    </r>
    <r>
      <rPr>
        <sz val="12"/>
        <color theme="1"/>
        <rFont val="Times New Roman"/>
        <family val="1"/>
        <charset val="163"/>
      </rPr>
      <t>/h</t>
    </r>
  </si>
  <si>
    <r>
      <t>Máy bơm Q</t>
    </r>
    <r>
      <rPr>
        <vertAlign val="subscript"/>
        <sz val="12"/>
        <color theme="1"/>
        <rFont val="Times New Roman"/>
        <family val="1"/>
        <charset val="163"/>
      </rPr>
      <t>TK</t>
    </r>
    <r>
      <rPr>
        <sz val="12"/>
        <color theme="1"/>
        <rFont val="Times New Roman"/>
        <family val="1"/>
        <charset val="163"/>
      </rPr>
      <t xml:space="preserve"> &lt; 700m</t>
    </r>
    <r>
      <rPr>
        <vertAlign val="superscript"/>
        <sz val="12"/>
        <color theme="1"/>
        <rFont val="Times New Roman"/>
        <family val="1"/>
        <charset val="163"/>
      </rPr>
      <t>3</t>
    </r>
    <r>
      <rPr>
        <sz val="12"/>
        <color theme="1"/>
        <rFont val="Times New Roman"/>
        <family val="1"/>
        <charset val="163"/>
      </rPr>
      <t>/h</t>
    </r>
  </si>
  <si>
    <t>II</t>
  </si>
  <si>
    <t>Động cơ</t>
  </si>
  <si>
    <r>
      <t xml:space="preserve">Động cơ 2 kW </t>
    </r>
    <r>
      <rPr>
        <sz val="12"/>
        <color theme="1"/>
        <rFont val="Calibri"/>
        <family val="2"/>
        <charset val="163"/>
      </rPr>
      <t xml:space="preserve">≤ </t>
    </r>
    <r>
      <rPr>
        <sz val="12"/>
        <color theme="1"/>
        <rFont val="Times New Roman"/>
        <family val="1"/>
        <charset val="163"/>
      </rPr>
      <t>N &lt; 5,5KW</t>
    </r>
  </si>
  <si>
    <r>
      <t xml:space="preserve">Động cơ 5,5 kW </t>
    </r>
    <r>
      <rPr>
        <sz val="12"/>
        <color theme="1"/>
        <rFont val="Calibri"/>
        <family val="2"/>
        <charset val="163"/>
      </rPr>
      <t xml:space="preserve">≤ </t>
    </r>
    <r>
      <rPr>
        <sz val="12"/>
        <color theme="1"/>
        <rFont val="Times New Roman"/>
        <family val="1"/>
        <charset val="163"/>
      </rPr>
      <t>N &lt; 11KW</t>
    </r>
  </si>
  <si>
    <t>Động cơ 11 kW≤ N &lt; 20KW</t>
  </si>
  <si>
    <t>Động cơ 20 kW≤ N &lt;  33KW</t>
  </si>
  <si>
    <t>Động cơ 33 kW≤ N &lt; 65KW</t>
  </si>
  <si>
    <t>Động cơ 65 kW≤ N ≤ 75KW</t>
  </si>
  <si>
    <t>Tên trạm/ Thiết bị đóng mở</t>
  </si>
  <si>
    <t>Số cống</t>
  </si>
  <si>
    <t>Số lượng (máy)</t>
  </si>
  <si>
    <t>Định mức cơ sở</t>
  </si>
  <si>
    <t>Hao phí</t>
  </si>
  <si>
    <t>Cống tưới tiêu</t>
  </si>
  <si>
    <t>Công trình trên kênh</t>
  </si>
  <si>
    <t>Dầu nhờn (lít)</t>
  </si>
  <si>
    <t>Dầu Diezel (lít)</t>
  </si>
  <si>
    <t>Giẻ lau (kg)</t>
  </si>
  <si>
    <t>TỔNG</t>
  </si>
  <si>
    <t>Mai Dương</t>
  </si>
  <si>
    <t>Trạm Khai thác công trình thủy lợi Kiến Thụy</t>
  </si>
  <si>
    <t>Hòa Bình</t>
  </si>
  <si>
    <t>Đồng Thẻo2</t>
  </si>
  <si>
    <t>Đáy</t>
  </si>
  <si>
    <t>Xuân Quan</t>
  </si>
  <si>
    <t>Kim Sơn</t>
  </si>
  <si>
    <t>Đa Ngư</t>
  </si>
  <si>
    <t>Thống</t>
  </si>
  <si>
    <t>Ngũ Đoan</t>
  </si>
  <si>
    <t>C.TB Đông Tác</t>
  </si>
  <si>
    <t>Đông Tác</t>
  </si>
  <si>
    <t>Nam Hải</t>
  </si>
  <si>
    <t>Thông</t>
  </si>
  <si>
    <t>TĐ6</t>
  </si>
  <si>
    <t>V5</t>
  </si>
  <si>
    <t>VĐ8</t>
  </si>
  <si>
    <t>VĐ5</t>
  </si>
  <si>
    <t>Loại máy</t>
  </si>
  <si>
    <t>Định kỳ</t>
  </si>
  <si>
    <t>Bổ sung</t>
  </si>
  <si>
    <t>I/ ĐỊNH MỨC CƠ SỞ VẬT TƯ, NHIÊN LIỆU TRONG VẬN HÀNH, BẢO DƯỠNG MÁY ĐÓNG MỞ</t>
  </si>
  <si>
    <t>Định kỳ:</t>
  </si>
  <si>
    <t>tháng</t>
  </si>
  <si>
    <t>Máy đóng mở: Tời, Pa lăng 6T-10T</t>
  </si>
  <si>
    <t>Máy đóng mở: Tời, Pa lăng 3T-5T</t>
  </si>
  <si>
    <t>Tên trạm bơm</t>
  </si>
  <si>
    <t>Định mức cơ sở (theo máy bơm)</t>
  </si>
  <si>
    <t>ĐM cơ sở (Động cơ)</t>
  </si>
  <si>
    <t>Vụ Chiêm</t>
  </si>
  <si>
    <t>Vụ Mùa</t>
  </si>
  <si>
    <r>
      <rPr>
        <b/>
        <sz val="11"/>
        <rFont val="Times New Roman"/>
        <family val="1"/>
        <charset val="163"/>
      </rPr>
      <t>Dầu nhờn (lít/năm)</t>
    </r>
  </si>
  <si>
    <r>
      <rPr>
        <b/>
        <sz val="11"/>
        <rFont val="Times New Roman"/>
        <family val="1"/>
        <charset val="163"/>
      </rPr>
      <t>Dầu Diezel (lít/năm)</t>
    </r>
  </si>
  <si>
    <r>
      <rPr>
        <b/>
        <sz val="11"/>
        <rFont val="Times New Roman"/>
        <family val="1"/>
        <charset val="163"/>
      </rPr>
      <t>Mỡ các loại (kg/năm)</t>
    </r>
  </si>
  <si>
    <r>
      <rPr>
        <b/>
        <sz val="11"/>
        <rFont val="Times New Roman"/>
        <family val="1"/>
        <charset val="163"/>
      </rPr>
      <t>Giẻ lau (kg/năm)</t>
    </r>
  </si>
  <si>
    <t>Sợi Amiăng (kg/năm)</t>
  </si>
  <si>
    <t>Trạm bơm tưới</t>
  </si>
  <si>
    <t>B</t>
  </si>
  <si>
    <t>III/ ĐỊNH MỨC CƠ SỞ TIÊU HAO VẬT TƯ, NGUYÊN VẬT LIỆU CHO VẬN HÀNH, BẢO DƯỠNG MÁY MÁY BƠM, ĐỘNG CƠ</t>
  </si>
  <si>
    <t>Dầu nhờn (lít/năm)</t>
  </si>
  <si>
    <t>Mỡ các loại (kg/năm)</t>
  </si>
  <si>
    <t>Giẻ lau (kg/năm)</t>
  </si>
  <si>
    <t>Đơn giá (đồng)</t>
  </si>
  <si>
    <t>Thành tiền (đồng)</t>
  </si>
  <si>
    <t>Diezel
(lít/năm)</t>
  </si>
  <si>
    <t>Tổng Khối lượng tiêu hao vật tư</t>
  </si>
  <si>
    <t>Vật tư, nguyên nhiên liệu</t>
  </si>
  <si>
    <t>CHI PHÍ VẬT TƯ NGUYÊN NHIÊN LIỆU PHỤC VỤ CHO CÔNG TÁC QUẢN LÝ VẬN HÀNH</t>
  </si>
  <si>
    <t xml:space="preserve">Đơn vị </t>
  </si>
  <si>
    <t>lít/năm</t>
  </si>
  <si>
    <t>kg/năm</t>
  </si>
  <si>
    <t>Diezel</t>
  </si>
  <si>
    <t>Số cửa</t>
  </si>
  <si>
    <r>
      <rPr>
        <b/>
        <sz val="12"/>
        <rFont val="Times New Roman"/>
        <family val="1"/>
        <charset val="163"/>
      </rPr>
      <t>Dầu nhờn (lít/năm)</t>
    </r>
  </si>
  <si>
    <r>
      <rPr>
        <b/>
        <sz val="12"/>
        <rFont val="Times New Roman"/>
        <family val="1"/>
        <charset val="163"/>
      </rPr>
      <t>Dầu Diezel (lít/năm)</t>
    </r>
  </si>
  <si>
    <r>
      <rPr>
        <b/>
        <sz val="12"/>
        <rFont val="Times New Roman"/>
        <family val="1"/>
        <charset val="163"/>
      </rPr>
      <t>Mỡ các loại (kg/năm)</t>
    </r>
  </si>
  <si>
    <r>
      <rPr>
        <b/>
        <sz val="12"/>
        <rFont val="Times New Roman"/>
        <family val="1"/>
        <charset val="163"/>
      </rPr>
      <t>Giẻ lau (kg/năm)</t>
    </r>
  </si>
  <si>
    <r>
      <rPr>
        <b/>
        <sz val="12"/>
        <rFont val="Times New Roman"/>
        <family val="1"/>
        <charset val="163"/>
      </rPr>
      <t>Tổng số
máy</t>
    </r>
  </si>
  <si>
    <r>
      <rPr>
        <b/>
        <sz val="12"/>
        <rFont val="Times New Roman"/>
        <family val="1"/>
        <charset val="163"/>
      </rPr>
      <t>Công suất
(Kw)</t>
    </r>
  </si>
  <si>
    <r>
      <rPr>
        <b/>
        <sz val="12"/>
        <rFont val="Times New Roman"/>
        <family val="1"/>
        <charset val="163"/>
      </rPr>
      <t>Lưu lượng
(m3/h)</t>
    </r>
  </si>
  <si>
    <t xml:space="preserve">Nãi Sơn 1 </t>
  </si>
  <si>
    <t>Nãi Sơn 2</t>
  </si>
  <si>
    <t>Nãi Sơn 3</t>
  </si>
  <si>
    <t>Lê Xá</t>
  </si>
  <si>
    <t>Cây Đa</t>
  </si>
  <si>
    <t>Đại Hợp 2</t>
  </si>
  <si>
    <t>Đại Hợp 1</t>
  </si>
  <si>
    <t>Đầm Chợ</t>
  </si>
  <si>
    <t>Đoàn Xá 1</t>
  </si>
  <si>
    <t>Đoàn Xá 2</t>
  </si>
  <si>
    <t>Tiến Lập</t>
  </si>
  <si>
    <t>Lão Phú 1</t>
  </si>
  <si>
    <t>Lão phú 2 ( Thái Lai )</t>
  </si>
  <si>
    <t>Lão Phong</t>
  </si>
  <si>
    <t>Gò Ngô</t>
  </si>
  <si>
    <t>Cửa Chùa ( Chùa Ngoài )</t>
  </si>
  <si>
    <t>Tân Trào</t>
  </si>
  <si>
    <t>Kỳ Sơn</t>
  </si>
  <si>
    <t>Bắc Sơn</t>
  </si>
  <si>
    <t>Gốc Đa</t>
  </si>
  <si>
    <t>Đại Hà</t>
  </si>
  <si>
    <t>Cao Bộ 6 ( Đội 6 )</t>
  </si>
  <si>
    <t xml:space="preserve">Mả Giềng </t>
  </si>
  <si>
    <t>Vườn Cây</t>
  </si>
  <si>
    <t>Cửa Đăng</t>
  </si>
  <si>
    <t>Cửa In</t>
  </si>
  <si>
    <t>Thụy Hương</t>
  </si>
  <si>
    <t>Trà Phương 1</t>
  </si>
  <si>
    <t>Phương Đôi</t>
  </si>
  <si>
    <t>Trà Phương 2</t>
  </si>
  <si>
    <t>Núi Đối</t>
  </si>
  <si>
    <t>Xuân La</t>
  </si>
  <si>
    <t>Cẩm Hoàn</t>
  </si>
  <si>
    <t>Tam Kiệt</t>
  </si>
  <si>
    <t>Cao Hòa</t>
  </si>
  <si>
    <t>Kim Đới</t>
  </si>
  <si>
    <t xml:space="preserve">Văn Cao </t>
  </si>
  <si>
    <t>Lò Ngói</t>
  </si>
  <si>
    <t>Hòa Liễu</t>
  </si>
  <si>
    <t>Úc Gián</t>
  </si>
  <si>
    <t>Xuân Úc</t>
  </si>
  <si>
    <t>Tú Đôi 1</t>
  </si>
  <si>
    <t>Tú Đôi 2</t>
  </si>
  <si>
    <t>Du Lễ 3</t>
  </si>
  <si>
    <t>Du Lễ 2</t>
  </si>
  <si>
    <t>Đồng Quan</t>
  </si>
  <si>
    <t>Sau Kho</t>
  </si>
  <si>
    <t>Đầu Voi</t>
  </si>
  <si>
    <t>Xuân Chiếng 1</t>
  </si>
  <si>
    <t>Xuân Chiếng 2</t>
  </si>
  <si>
    <t>Đồng Ca</t>
  </si>
  <si>
    <t>Xuân Đông</t>
  </si>
  <si>
    <t>Xuân Đoài</t>
  </si>
  <si>
    <t>Đại Đồng 1</t>
  </si>
  <si>
    <t>Đại Đồng 2</t>
  </si>
  <si>
    <t>Đức Phong</t>
  </si>
  <si>
    <t>Lạng Côn</t>
  </si>
  <si>
    <t>Đại Trà</t>
  </si>
  <si>
    <t>Minh Tân 1</t>
  </si>
  <si>
    <t>Minh Tân 2</t>
  </si>
  <si>
    <t>(02*55)</t>
  </si>
  <si>
    <t>Số giờ vận hành 2026</t>
  </si>
  <si>
    <t>Cống dưới đê</t>
  </si>
  <si>
    <t>Đập Đầm Tám</t>
  </si>
  <si>
    <t>Cống Bè Lang</t>
  </si>
  <si>
    <t>Cống Bè Lang 1</t>
  </si>
  <si>
    <t>Cống Ông Ghi</t>
  </si>
  <si>
    <t>Cống Ông Bèn</t>
  </si>
  <si>
    <t xml:space="preserve">Cống Đầu kênh hút TB Đoàn
 Xá 1 </t>
  </si>
  <si>
    <t>Cống C1 ( Cuối Kênh 
Đồng Thổ 4 )</t>
  </si>
  <si>
    <t>Cống Ông Do ( Bờ trái Kênh 
Đông Tác )</t>
  </si>
  <si>
    <t>Cống Vĩnh ( Trên kênh 
Đồng Thẻo )</t>
  </si>
  <si>
    <t>Cống Đầu kênh hút TB Bắc Sơn ( Bờ trái Kênh Đồng Thẻo 2 )</t>
  </si>
  <si>
    <t>Đập Nhân ( Trên kênh Cống 
Thống 1 )</t>
  </si>
  <si>
    <t>Cống Ông Rốp ( Bờ trái Kênh Cống Thống 1 )</t>
  </si>
  <si>
    <t>Cống Ông Thụ ( Bờ phải Kênh Cống Thống 1 )</t>
  </si>
  <si>
    <t>Cống Đầu kênh cống Đáy ( Bờ Phải Kênh Mai Dương 1 )</t>
  </si>
  <si>
    <t>Cống Lô Cốt ( Bờ Phải Kênh cống Ngũ Đoan )</t>
  </si>
  <si>
    <t>Cống Mục Đồng ( Trên kênh Mai Dương 1 )</t>
  </si>
  <si>
    <t>Cống Xuân Úc</t>
  </si>
  <si>
    <t>Cống Miếu Cháy ( Kim Đới 2 )</t>
  </si>
  <si>
    <t>Cống Tam Kiệt</t>
  </si>
  <si>
    <t>Pa Lăng</t>
  </si>
  <si>
    <t>TRẠM KTCTTL KIẾN THUỴ</t>
  </si>
  <si>
    <t>Vật tư, nhiên liệu trong vận hành, bảo dưỡng máy đóng mở
(Trạm Kiến Thuỵ)</t>
  </si>
  <si>
    <t>Vật tư, nhiên liệu trong vận hành, bảo dưỡng máy bơm, động cơ
(Trạm Kiến Thuỵ)</t>
  </si>
  <si>
    <t>NGƯỜI LẬP</t>
  </si>
  <si>
    <t>Nguyễn Công Tứ</t>
  </si>
  <si>
    <t>TRƯỞNG TRẠM</t>
  </si>
  <si>
    <t>Vũ Hữu Trung</t>
  </si>
  <si>
    <t xml:space="preserve">                                    Thuế giá trị gia tăng 10% (GTGT)</t>
  </si>
  <si>
    <t xml:space="preserve">                                    Tổng cộng = I+GTGT</t>
  </si>
  <si>
    <t xml:space="preserve">                                     Tròn số</t>
  </si>
  <si>
    <t xml:space="preserve">                                     Cộng (I)</t>
  </si>
  <si>
    <t>1.1. Bảng tổng hợp tiêu hao vật tư, nhiên liệu trong vận hành, bảo dưỡng máy đóng mở</t>
  </si>
  <si>
    <t>1.2. Bảng tính chi tiết tiêu hao vật tư, nhiên liệu trong vận hành, bảo dưỡng máy đóng mở</t>
  </si>
  <si>
    <t>3.1. Bảng tổng hợp tiêu hao vật tư, nhiên liệu trong vận hành, bảo dưỡng máy bơm, động cơ</t>
  </si>
  <si>
    <t>3.2. Bảng tính tiêu hao vật tư, nhiên liệu trong vận hành, bảo dưỡng máy bơm, động cơ</t>
  </si>
  <si>
    <t>Dầu nhờn (lít/giờ)</t>
  </si>
  <si>
    <t>Dầu Diezel (lít/giờ)</t>
  </si>
  <si>
    <t>Mỡ các loại (kg/giờ)</t>
  </si>
  <si>
    <t>Giẻ lau (kg/giờ)</t>
  </si>
  <si>
    <t>Sợi Amiăng (kg/giờ)</t>
  </si>
  <si>
    <r>
      <t xml:space="preserve">C.TY TNHH MTV KHAI THÁC CTTL ĐA ĐỘ
</t>
    </r>
    <r>
      <rPr>
        <b/>
        <sz val="12"/>
        <rFont val="Times New Roman"/>
        <family val="1"/>
      </rPr>
      <t>TRẠM KTCTTL KIẾN THỤY</t>
    </r>
  </si>
  <si>
    <r>
      <t xml:space="preserve">CỘNG HÒA XÃ HỘI CHỦ NGHĨA VIỆT NAM
</t>
    </r>
    <r>
      <rPr>
        <b/>
        <sz val="12"/>
        <rFont val="Times New Roman"/>
        <family val="1"/>
      </rPr>
      <t>Độc Lập - Tự do - Hạnh Phúc</t>
    </r>
  </si>
  <si>
    <t>TỔNG HỢP DỰ TRÙ</t>
  </si>
  <si>
    <t>Mỡ các loại
(kg)</t>
  </si>
  <si>
    <t xml:space="preserve">Dầu Diezel (lít)
</t>
  </si>
  <si>
    <t>III/ VẬT TƯ, NGUYÊN VẬT LIỆU CHO VẬN HÀNH, BẢO DƯỠNG MÁY MÁY BƠM, ĐỘNG CƠ 6 THÁNG NĂM 2026 TRẠM KTCTTL KIẾN THUỴ</t>
  </si>
  <si>
    <t>Nửa năm</t>
  </si>
  <si>
    <t>Dầu nhờn (lít/0,5năm)</t>
  </si>
  <si>
    <t>Diezel
(lít/0,5năm)</t>
  </si>
  <si>
    <t>Mỡ các loại (kg/0,5năm)</t>
  </si>
  <si>
    <t>Giẻ lau (kg/0,5năm)</t>
  </si>
  <si>
    <t>I/ VẬT TƯ, NHIÊN LIỆU TRONG VẬN HÀNH, BẢO DƯỠNG MÁY ĐÓNG MỞ 6 THÁNG NĂM 2026 TRẠM KTCTTL KIẾN THUỴ</t>
  </si>
  <si>
    <t xml:space="preserve"> Hải Phòng, ngày    tháng      năm 2026</t>
  </si>
  <si>
    <t>TRẠM KTCTTL KIẾN THUỴ 6 THÁNG NĂM 2026</t>
  </si>
  <si>
    <t>( Bằng chữ: Năm mươi chín triệu, ba trăm linh chín nghìn đồng chẵn )</t>
  </si>
  <si>
    <t>Tổng cả Trạm Kiến Thuỵ 0,5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</si>
</sst>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vertAlign val="superscript"/>
      <sz val="12"/>
      <color theme="1"/>
      <name val="Times New Roman"/>
      <family val="1"/>
      <charset val="163"/>
    </font>
    <font>
      <vertAlign val="subscript"/>
      <sz val="12"/>
      <color theme="1"/>
      <name val="Times New Roman"/>
      <family val="1"/>
      <charset val="163"/>
    </font>
    <font>
      <vertAlign val="superscript"/>
      <sz val="12"/>
      <color theme="1"/>
      <name val="Times New Roman"/>
      <family val="1"/>
      <charset val="163"/>
    </font>
    <font>
      <sz val="12"/>
      <color theme="1"/>
      <name val="Calibri"/>
      <family val="2"/>
      <charset val="163"/>
    </font>
    <font>
      <b/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rgb="FF000000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2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b/>
      <sz val="12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3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3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 Light"/>
      <family val="1"/>
      <scheme val="major"/>
    </font>
    <font>
      <sz val="11"/>
      <color theme="1"/>
      <name val="Calibri Light"/>
      <family val="1"/>
      <scheme val="major"/>
    </font>
    <font>
      <b/>
      <sz val="14"/>
      <color theme="1"/>
      <name val="Calibri Light"/>
      <family val="1"/>
      <scheme val="major"/>
    </font>
    <font>
      <b/>
      <i/>
      <sz val="13"/>
      <color theme="1"/>
      <name val="Calibri Light"/>
      <family val="1"/>
      <scheme val="major"/>
    </font>
    <font>
      <sz val="10"/>
      <name val="Arial"/>
      <family val="2"/>
    </font>
    <font>
      <b/>
      <sz val="12"/>
      <name val="Times New Roman"/>
      <family val="1"/>
    </font>
    <font>
      <i/>
      <sz val="12"/>
      <color theme="1"/>
      <name val="Calibri Light"/>
      <family val="1"/>
      <scheme val="maj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164" fontId="36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/>
    <xf numFmtId="0" fontId="10" fillId="0" borderId="1" xfId="0" applyFont="1" applyBorder="1"/>
    <xf numFmtId="165" fontId="8" fillId="0" borderId="1" xfId="0" applyNumberFormat="1" applyFont="1" applyBorder="1"/>
    <xf numFmtId="1" fontId="11" fillId="0" borderId="5" xfId="0" applyNumberFormat="1" applyFont="1" applyBorder="1" applyAlignment="1">
      <alignment horizontal="center" vertical="top" shrinkToFit="1"/>
    </xf>
    <xf numFmtId="3" fontId="10" fillId="0" borderId="1" xfId="0" applyNumberFormat="1" applyFont="1" applyBorder="1"/>
    <xf numFmtId="165" fontId="10" fillId="0" borderId="1" xfId="0" applyNumberFormat="1" applyFont="1" applyBorder="1"/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0" xfId="0" applyFont="1"/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2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2" fillId="0" borderId="1" xfId="0" applyNumberFormat="1" applyFont="1" applyBorder="1"/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0" xfId="0" applyFont="1"/>
    <xf numFmtId="3" fontId="19" fillId="0" borderId="1" xfId="0" applyNumberFormat="1" applyFont="1" applyBorder="1" applyAlignment="1">
      <alignment horizontal="right" vertical="center" wrapText="1" shrinkToFit="1"/>
    </xf>
    <xf numFmtId="3" fontId="15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/>
    <xf numFmtId="0" fontId="8" fillId="2" borderId="1" xfId="0" applyFont="1" applyFill="1" applyBorder="1"/>
    <xf numFmtId="3" fontId="10" fillId="2" borderId="1" xfId="0" applyNumberFormat="1" applyFont="1" applyFill="1" applyBorder="1"/>
    <xf numFmtId="3" fontId="12" fillId="2" borderId="1" xfId="0" applyNumberFormat="1" applyFont="1" applyFill="1" applyBorder="1"/>
    <xf numFmtId="0" fontId="3" fillId="0" borderId="17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13" fillId="0" borderId="5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6" fillId="0" borderId="0" xfId="0" applyFont="1"/>
    <xf numFmtId="0" fontId="2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23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2" fontId="2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0" xfId="0" applyNumberFormat="1" applyFont="1"/>
    <xf numFmtId="2" fontId="3" fillId="0" borderId="1" xfId="0" applyNumberFormat="1" applyFont="1" applyBorder="1"/>
    <xf numFmtId="4" fontId="3" fillId="0" borderId="1" xfId="0" applyNumberFormat="1" applyFont="1" applyBorder="1" applyAlignment="1">
      <alignment vertical="center"/>
    </xf>
    <xf numFmtId="165" fontId="24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" fontId="11" fillId="0" borderId="5" xfId="0" applyNumberFormat="1" applyFont="1" applyBorder="1" applyAlignment="1">
      <alignment horizontal="center" vertical="center" shrinkToFit="1"/>
    </xf>
    <xf numFmtId="3" fontId="10" fillId="2" borderId="1" xfId="0" applyNumberFormat="1" applyFont="1" applyFill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3" fontId="12" fillId="2" borderId="1" xfId="0" applyNumberFormat="1" applyFont="1" applyFill="1" applyBorder="1" applyAlignment="1">
      <alignment vertical="center"/>
    </xf>
    <xf numFmtId="3" fontId="26" fillId="0" borderId="1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vertical="center"/>
    </xf>
    <xf numFmtId="1" fontId="21" fillId="0" borderId="1" xfId="0" applyNumberFormat="1" applyFont="1" applyBorder="1" applyAlignment="1">
      <alignment horizontal="center" vertical="center" shrinkToFit="1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1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/>
    </xf>
    <xf numFmtId="0" fontId="15" fillId="0" borderId="17" xfId="0" applyFont="1" applyBorder="1" applyAlignment="1">
      <alignment vertical="center" wrapText="1"/>
    </xf>
    <xf numFmtId="0" fontId="35" fillId="0" borderId="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1" fillId="0" borderId="1" xfId="2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5" fillId="0" borderId="1" xfId="0" applyFont="1" applyBorder="1" applyAlignment="1">
      <alignment horizontal="left" vertical="center" wrapText="1"/>
    </xf>
    <xf numFmtId="0" fontId="31" fillId="0" borderId="2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23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3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C1BDEFAD-2769-4C34-8A16-1E13A97EC6BF}"/>
  </cellStyles>
  <dxfs count="6">
    <dxf>
      <font>
        <color rgb="FF9C0006"/>
      </font>
      <fill>
        <patternFill>
          <bgColor rgb="FFFFC7CE"/>
        </patternFill>
      </fill>
    </dxf>
    <dxf>
      <numFmt numFmtId="166" formatCode="\-"/>
    </dxf>
    <dxf>
      <numFmt numFmtId="166" formatCode="\-"/>
    </dxf>
    <dxf>
      <numFmt numFmtId="166" formatCode="\-"/>
    </dxf>
    <dxf>
      <numFmt numFmtId="166" formatCode="\-"/>
    </dxf>
    <dxf>
      <numFmt numFmtId="166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507332</xdr:colOff>
      <xdr:row>0</xdr:row>
      <xdr:rowOff>495291</xdr:rowOff>
    </xdr:from>
    <xdr:to>
      <xdr:col>3</xdr:col>
      <xdr:colOff>32739</xdr:colOff>
      <xdr:row>0</xdr:row>
      <xdr:rowOff>495291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588E7EF-3D53-401F-A82B-66F5E4EBCC0F}"/>
            </a:ext>
          </a:extLst>
        </xdr:cNvPr>
        <xdr:cNvCxnSpPr/>
      </xdr:nvCxnSpPr>
      <xdr:spPr>
        <a:xfrm>
          <a:off x="1040732" y="495291"/>
          <a:ext cx="104940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1171575</xdr:colOff>
      <xdr:row>0</xdr:row>
      <xdr:rowOff>495300</xdr:rowOff>
    </xdr:from>
    <xdr:to>
      <xdr:col>6</xdr:col>
      <xdr:colOff>695325</xdr:colOff>
      <xdr:row>0</xdr:row>
      <xdr:rowOff>496128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EABDCB6-3F6B-4FFF-9EFA-8C696106873F}"/>
            </a:ext>
          </a:extLst>
        </xdr:cNvPr>
        <xdr:cNvCxnSpPr/>
      </xdr:nvCxnSpPr>
      <xdr:spPr>
        <a:xfrm flipV="1">
          <a:off x="4610100" y="495300"/>
          <a:ext cx="1762125" cy="8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25"/>
  <sheetViews>
    <sheetView tabSelected="1" view="pageBreakPreview" topLeftCell="A4" zoomScaleNormal="100" zoomScaleSheetLayoutView="100" workbookViewId="0">
      <selection activeCell="D7" sqref="D7"/>
    </sheetView>
  </sheetViews>
  <sheetFormatPr baseColWidth="10" defaultColWidth="8.83203125" defaultRowHeight="15" x14ac:dyDescent="0.2"/>
  <cols>
    <col min="1" max="1" width="7" customWidth="1"/>
    <col min="2" max="2" width="11.33203125" customWidth="1"/>
    <col min="3" max="3" width="8.6640625" customWidth="1"/>
    <col min="4" max="5" width="18.1640625" customWidth="1"/>
    <col min="6" max="6" width="11.1640625" customWidth="1"/>
    <col min="7" max="7" width="10.6640625" customWidth="1"/>
    <col min="8" max="8" width="13.83203125" customWidth="1"/>
  </cols>
  <sheetData>
    <row r="1" spans="1:8" ht="41.25" customHeight="1" x14ac:dyDescent="0.2">
      <c r="A1" s="136" t="s">
        <v>211</v>
      </c>
      <c r="B1" s="136"/>
      <c r="C1" s="136"/>
      <c r="D1" s="136"/>
      <c r="E1" s="136" t="s">
        <v>212</v>
      </c>
      <c r="F1" s="137"/>
      <c r="G1" s="137"/>
      <c r="H1" s="137"/>
    </row>
    <row r="2" spans="1:8" ht="16" x14ac:dyDescent="0.2">
      <c r="E2" s="138" t="s">
        <v>223</v>
      </c>
      <c r="F2" s="138"/>
      <c r="G2" s="138"/>
      <c r="H2" s="138"/>
    </row>
    <row r="3" spans="1:8" ht="17" x14ac:dyDescent="0.2">
      <c r="A3" s="134" t="s">
        <v>213</v>
      </c>
      <c r="B3" s="134"/>
      <c r="C3" s="134"/>
      <c r="D3" s="134"/>
      <c r="E3" s="134"/>
      <c r="F3" s="134"/>
      <c r="G3" s="134"/>
      <c r="H3" s="134"/>
    </row>
    <row r="4" spans="1:8" ht="17" x14ac:dyDescent="0.2">
      <c r="A4" s="135" t="s">
        <v>95</v>
      </c>
      <c r="B4" s="135"/>
      <c r="C4" s="135"/>
      <c r="D4" s="135"/>
      <c r="E4" s="135"/>
      <c r="F4" s="135"/>
      <c r="G4" s="135"/>
      <c r="H4" s="135"/>
    </row>
    <row r="5" spans="1:8" ht="17" x14ac:dyDescent="0.2">
      <c r="A5" s="135" t="s">
        <v>224</v>
      </c>
      <c r="B5" s="135"/>
      <c r="C5" s="135"/>
      <c r="D5" s="135"/>
      <c r="E5" s="135"/>
      <c r="F5" s="135"/>
      <c r="G5" s="135"/>
      <c r="H5" s="135"/>
    </row>
    <row r="7" spans="1:8" s="41" customFormat="1" ht="96.75" customHeight="1" x14ac:dyDescent="0.2">
      <c r="A7" s="40" t="s">
        <v>2</v>
      </c>
      <c r="B7" s="40" t="s">
        <v>94</v>
      </c>
      <c r="C7" s="40" t="s">
        <v>96</v>
      </c>
      <c r="D7" s="39" t="s">
        <v>192</v>
      </c>
      <c r="E7" s="39" t="s">
        <v>193</v>
      </c>
      <c r="F7" s="40" t="s">
        <v>93</v>
      </c>
      <c r="G7" s="40" t="s">
        <v>90</v>
      </c>
      <c r="H7" s="40" t="s">
        <v>91</v>
      </c>
    </row>
    <row r="8" spans="1:8" ht="18" x14ac:dyDescent="0.2">
      <c r="A8" s="37">
        <v>1</v>
      </c>
      <c r="B8" s="45" t="s">
        <v>14</v>
      </c>
      <c r="C8" s="38" t="s">
        <v>97</v>
      </c>
      <c r="D8" s="44">
        <f>'2. Cống, CTTK K. Thuỵ'!J5</f>
        <v>19.588999999999999</v>
      </c>
      <c r="E8" s="44">
        <f>'4.Trạm bơm K. Thuỵ'!I5</f>
        <v>85.206250000000011</v>
      </c>
      <c r="F8" s="44">
        <f>D8+E8</f>
        <v>104.79525000000001</v>
      </c>
      <c r="G8" s="42">
        <v>102000</v>
      </c>
      <c r="H8" s="43">
        <f>F8*G8</f>
        <v>10689115.500000002</v>
      </c>
    </row>
    <row r="9" spans="1:8" ht="18" x14ac:dyDescent="0.2">
      <c r="A9" s="37">
        <v>2</v>
      </c>
      <c r="B9" s="45" t="s">
        <v>99</v>
      </c>
      <c r="C9" s="38" t="s">
        <v>97</v>
      </c>
      <c r="D9" s="44">
        <f>'2. Cống, CTTK K. Thuỵ'!K5</f>
        <v>71.891999999999996</v>
      </c>
      <c r="E9" s="44">
        <f>'4.Trạm bơm K. Thuỵ'!J5</f>
        <v>31.117599999999989</v>
      </c>
      <c r="F9" s="44">
        <f t="shared" ref="F9:F12" si="0">D9+E9</f>
        <v>103.00959999999998</v>
      </c>
      <c r="G9" s="42">
        <v>27220</v>
      </c>
      <c r="H9" s="43">
        <f t="shared" ref="H9:H12" si="1">F9*G9</f>
        <v>2803921.3119999995</v>
      </c>
    </row>
    <row r="10" spans="1:8" ht="36" x14ac:dyDescent="0.2">
      <c r="A10" s="37">
        <v>3</v>
      </c>
      <c r="B10" s="45" t="s">
        <v>16</v>
      </c>
      <c r="C10" s="38" t="s">
        <v>98</v>
      </c>
      <c r="D10" s="44">
        <f>'2. Cống, CTTK K. Thuỵ'!L5</f>
        <v>67.793999999999997</v>
      </c>
      <c r="E10" s="44">
        <f>'4.Trạm bơm K. Thuỵ'!K5</f>
        <v>312.88836000000003</v>
      </c>
      <c r="F10" s="44">
        <f t="shared" si="0"/>
        <v>380.68236000000002</v>
      </c>
      <c r="G10" s="42">
        <v>85000</v>
      </c>
      <c r="H10" s="43">
        <f t="shared" si="1"/>
        <v>32358000.600000001</v>
      </c>
    </row>
    <row r="11" spans="1:8" ht="18" x14ac:dyDescent="0.2">
      <c r="A11" s="37">
        <v>4</v>
      </c>
      <c r="B11" s="45" t="s">
        <v>17</v>
      </c>
      <c r="C11" s="38" t="s">
        <v>98</v>
      </c>
      <c r="D11" s="44">
        <f>'2. Cống, CTTK K. Thuỵ'!M5</f>
        <v>72.373999999999995</v>
      </c>
      <c r="E11" s="44">
        <f>'4.Trạm bơm K. Thuỵ'!L5</f>
        <v>37.288500000000006</v>
      </c>
      <c r="F11" s="44">
        <f t="shared" si="0"/>
        <v>109.66249999999999</v>
      </c>
      <c r="G11" s="42">
        <v>12000</v>
      </c>
      <c r="H11" s="43">
        <f t="shared" si="1"/>
        <v>1315950</v>
      </c>
    </row>
    <row r="12" spans="1:8" ht="36" x14ac:dyDescent="0.2">
      <c r="A12" s="37">
        <v>5</v>
      </c>
      <c r="B12" s="45" t="s">
        <v>21</v>
      </c>
      <c r="C12" s="38" t="s">
        <v>98</v>
      </c>
      <c r="D12" s="44"/>
      <c r="E12" s="44">
        <f>'4.Trạm bơm K. Thuỵ'!M5</f>
        <v>52.736749999999994</v>
      </c>
      <c r="F12" s="44">
        <f t="shared" si="0"/>
        <v>52.736749999999994</v>
      </c>
      <c r="G12" s="42">
        <v>128000</v>
      </c>
      <c r="H12" s="43">
        <f t="shared" si="1"/>
        <v>6750303.9999999991</v>
      </c>
    </row>
    <row r="13" spans="1:8" ht="17" x14ac:dyDescent="0.2">
      <c r="A13" s="132" t="s">
        <v>201</v>
      </c>
      <c r="B13" s="132"/>
      <c r="C13" s="132"/>
      <c r="D13" s="132"/>
      <c r="E13" s="132"/>
      <c r="F13" s="132"/>
      <c r="G13" s="132"/>
      <c r="H13" s="89">
        <f>SUM(H8:H12)</f>
        <v>53917291.412</v>
      </c>
    </row>
    <row r="14" spans="1:8" ht="17" x14ac:dyDescent="0.2">
      <c r="A14" s="132" t="s">
        <v>198</v>
      </c>
      <c r="B14" s="132"/>
      <c r="C14" s="132"/>
      <c r="D14" s="132"/>
      <c r="E14" s="132"/>
      <c r="F14" s="132"/>
      <c r="G14" s="132"/>
      <c r="H14" s="89">
        <f>H13*10%</f>
        <v>5391729.1412000004</v>
      </c>
    </row>
    <row r="15" spans="1:8" ht="17" x14ac:dyDescent="0.2">
      <c r="A15" s="132" t="s">
        <v>199</v>
      </c>
      <c r="B15" s="132"/>
      <c r="C15" s="132"/>
      <c r="D15" s="132"/>
      <c r="E15" s="132"/>
      <c r="F15" s="132"/>
      <c r="G15" s="132"/>
      <c r="H15" s="89">
        <f>SUM(H13:H14)</f>
        <v>59309020.553199999</v>
      </c>
    </row>
    <row r="16" spans="1:8" ht="17" x14ac:dyDescent="0.2">
      <c r="A16" s="132" t="s">
        <v>200</v>
      </c>
      <c r="B16" s="132"/>
      <c r="C16" s="132"/>
      <c r="D16" s="132"/>
      <c r="E16" s="132"/>
      <c r="F16" s="132"/>
      <c r="G16" s="132"/>
      <c r="H16" s="89">
        <f>ROUND(H15,-3)</f>
        <v>59309000</v>
      </c>
    </row>
    <row r="17" spans="1:8" ht="17" x14ac:dyDescent="0.2">
      <c r="A17" s="133" t="s">
        <v>225</v>
      </c>
      <c r="B17" s="133"/>
      <c r="C17" s="133"/>
      <c r="D17" s="133"/>
      <c r="E17" s="133"/>
      <c r="F17" s="133"/>
      <c r="G17" s="133"/>
      <c r="H17" s="133"/>
    </row>
    <row r="18" spans="1:8" ht="17" x14ac:dyDescent="0.2">
      <c r="A18" s="134" t="s">
        <v>191</v>
      </c>
      <c r="B18" s="134"/>
      <c r="C18" s="134"/>
      <c r="D18" s="134"/>
      <c r="E18" s="134"/>
      <c r="F18" s="90"/>
      <c r="G18" s="90"/>
      <c r="H18" s="90"/>
    </row>
    <row r="19" spans="1:8" x14ac:dyDescent="0.2">
      <c r="A19" s="130" t="s">
        <v>196</v>
      </c>
      <c r="B19" s="130"/>
      <c r="C19" s="130"/>
      <c r="D19" s="130"/>
      <c r="E19" s="130"/>
      <c r="F19" s="130" t="s">
        <v>194</v>
      </c>
      <c r="G19" s="130"/>
      <c r="H19" s="130"/>
    </row>
    <row r="25" spans="1:8" ht="19" x14ac:dyDescent="0.25">
      <c r="A25" s="131" t="s">
        <v>197</v>
      </c>
      <c r="B25" s="131"/>
      <c r="C25" s="131"/>
      <c r="D25" s="131"/>
      <c r="E25" s="131"/>
      <c r="F25" s="131" t="s">
        <v>195</v>
      </c>
      <c r="G25" s="131"/>
      <c r="H25" s="131"/>
    </row>
  </sheetData>
  <mergeCells count="16">
    <mergeCell ref="A5:H5"/>
    <mergeCell ref="A3:H3"/>
    <mergeCell ref="A4:H4"/>
    <mergeCell ref="A13:G13"/>
    <mergeCell ref="A1:D1"/>
    <mergeCell ref="E1:H1"/>
    <mergeCell ref="E2:H2"/>
    <mergeCell ref="F19:H19"/>
    <mergeCell ref="F25:H25"/>
    <mergeCell ref="A16:G16"/>
    <mergeCell ref="A17:H17"/>
    <mergeCell ref="A14:G14"/>
    <mergeCell ref="A15:G15"/>
    <mergeCell ref="A18:E18"/>
    <mergeCell ref="A19:E19"/>
    <mergeCell ref="A25:E25"/>
  </mergeCells>
  <printOptions horizontalCentered="1"/>
  <pageMargins left="0.31496062992125984" right="0.31496062992125984" top="0.35433070866141736" bottom="0.15748031496062992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85" zoomScaleNormal="85" workbookViewId="0">
      <selection activeCell="I26" sqref="I26"/>
    </sheetView>
  </sheetViews>
  <sheetFormatPr baseColWidth="10" defaultColWidth="8.83203125" defaultRowHeight="15" x14ac:dyDescent="0.2"/>
  <cols>
    <col min="2" max="2" width="24.1640625" customWidth="1"/>
    <col min="3" max="3" width="17.1640625" customWidth="1"/>
    <col min="4" max="7" width="15" customWidth="1"/>
    <col min="9" max="9" width="22.33203125" customWidth="1"/>
  </cols>
  <sheetData>
    <row r="1" spans="1:13" s="25" customFormat="1" ht="14" x14ac:dyDescent="0.15">
      <c r="A1" s="25" t="s">
        <v>69</v>
      </c>
      <c r="J1" s="24" t="s">
        <v>217</v>
      </c>
      <c r="K1" s="32">
        <v>6</v>
      </c>
      <c r="L1" s="24" t="s">
        <v>71</v>
      </c>
    </row>
    <row r="2" spans="1:13" s="24" customFormat="1" ht="14" x14ac:dyDescent="0.15">
      <c r="G2" s="26" t="s">
        <v>1</v>
      </c>
      <c r="J2" s="24" t="s">
        <v>70</v>
      </c>
      <c r="K2" s="32">
        <v>1</v>
      </c>
      <c r="L2" s="24" t="s">
        <v>68</v>
      </c>
      <c r="M2" s="32">
        <v>5</v>
      </c>
    </row>
    <row r="3" spans="1:13" s="24" customFormat="1" ht="34" x14ac:dyDescent="0.15">
      <c r="A3" s="27" t="s">
        <v>2</v>
      </c>
      <c r="B3" s="140" t="s">
        <v>3</v>
      </c>
      <c r="C3" s="140"/>
      <c r="D3" s="4" t="s">
        <v>87</v>
      </c>
      <c r="E3" s="4" t="s">
        <v>92</v>
      </c>
      <c r="F3" s="4" t="s">
        <v>88</v>
      </c>
      <c r="G3" s="4" t="s">
        <v>89</v>
      </c>
      <c r="I3" s="4" t="s">
        <v>2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13" s="24" customFormat="1" ht="17" x14ac:dyDescent="0.15">
      <c r="A4" s="139">
        <v>1</v>
      </c>
      <c r="B4" s="140" t="s">
        <v>4</v>
      </c>
      <c r="C4" s="3" t="s">
        <v>67</v>
      </c>
      <c r="D4" s="3">
        <v>0.126</v>
      </c>
      <c r="E4" s="3">
        <v>0.78</v>
      </c>
      <c r="F4" s="3">
        <v>0.18</v>
      </c>
      <c r="G4" s="3">
        <v>0.72</v>
      </c>
      <c r="I4" s="3" t="s">
        <v>4</v>
      </c>
      <c r="J4" s="14">
        <f>D4*$K$2+D5*$M$2</f>
        <v>0.36099999999999999</v>
      </c>
      <c r="K4" s="14">
        <f>E4*$K$2+E5*$M$2</f>
        <v>0.78</v>
      </c>
      <c r="L4" s="14">
        <f>F4*$K$2+F5*$M$2</f>
        <v>0.54</v>
      </c>
      <c r="M4" s="14">
        <f>G4*$K$2+G5*$M$2</f>
        <v>0.72</v>
      </c>
    </row>
    <row r="5" spans="1:13" s="24" customFormat="1" ht="17" x14ac:dyDescent="0.15">
      <c r="A5" s="139"/>
      <c r="B5" s="140"/>
      <c r="C5" s="3" t="s">
        <v>68</v>
      </c>
      <c r="D5" s="3">
        <v>4.7E-2</v>
      </c>
      <c r="E5" s="3">
        <v>0</v>
      </c>
      <c r="F5" s="3">
        <v>7.1999999999999995E-2</v>
      </c>
      <c r="G5" s="3">
        <v>0</v>
      </c>
      <c r="I5" s="3" t="s">
        <v>5</v>
      </c>
      <c r="J5" s="14">
        <f>D6*$K$2+D7*$M$2</f>
        <v>0.39200000000000002</v>
      </c>
      <c r="K5" s="14">
        <f>E6*$K$2+E7*$M$2</f>
        <v>0.85799999999999998</v>
      </c>
      <c r="L5" s="14">
        <f>F6*$K$2+F7*$M$2</f>
        <v>0.64599999999999991</v>
      </c>
      <c r="M5" s="14">
        <f>G6*$K$2+G7*$M$2</f>
        <v>0.86399999999999999</v>
      </c>
    </row>
    <row r="6" spans="1:13" s="24" customFormat="1" ht="17" x14ac:dyDescent="0.15">
      <c r="A6" s="139">
        <v>2</v>
      </c>
      <c r="B6" s="140" t="s">
        <v>5</v>
      </c>
      <c r="C6" s="3" t="s">
        <v>67</v>
      </c>
      <c r="D6" s="3">
        <v>0.13200000000000001</v>
      </c>
      <c r="E6" s="3">
        <v>0.85799999999999998</v>
      </c>
      <c r="F6" s="3">
        <v>0.216</v>
      </c>
      <c r="G6" s="3">
        <v>0.86399999999999999</v>
      </c>
      <c r="I6" s="3" t="s">
        <v>6</v>
      </c>
      <c r="J6" s="14">
        <f>D8*$K$2+D9*$M$2</f>
        <v>0.499</v>
      </c>
      <c r="K6" s="14">
        <f>E8*$K$2+E9*$M$2</f>
        <v>1.2869999999999999</v>
      </c>
      <c r="L6" s="14">
        <f>F8*$K$2+F9*$M$2</f>
        <v>0.84100000000000008</v>
      </c>
      <c r="M6" s="14">
        <f>G8*$K$2+G9*$M$2</f>
        <v>1.3819999999999999</v>
      </c>
    </row>
    <row r="7" spans="1:13" s="24" customFormat="1" ht="17" x14ac:dyDescent="0.15">
      <c r="A7" s="139"/>
      <c r="B7" s="140"/>
      <c r="C7" s="3" t="s">
        <v>68</v>
      </c>
      <c r="D7" s="3">
        <v>5.1999999999999998E-2</v>
      </c>
      <c r="E7" s="3">
        <v>0</v>
      </c>
      <c r="F7" s="3">
        <v>8.5999999999999993E-2</v>
      </c>
      <c r="G7" s="3">
        <v>0</v>
      </c>
      <c r="I7" s="3" t="s">
        <v>7</v>
      </c>
      <c r="J7" s="14">
        <f>D10*$K$2+D11*$M$2</f>
        <v>0.69499999999999995</v>
      </c>
      <c r="K7" s="14">
        <f>E10*$K$2+E11*$M$2</f>
        <v>1.6990000000000001</v>
      </c>
      <c r="L7" s="14">
        <f>F10*$K$2+F11*$M$2</f>
        <v>1.181</v>
      </c>
      <c r="M7" s="14">
        <f>G10*$K$2+G11*$M$2</f>
        <v>1.825</v>
      </c>
    </row>
    <row r="8" spans="1:13" s="24" customFormat="1" ht="34" x14ac:dyDescent="0.15">
      <c r="A8" s="139">
        <v>3</v>
      </c>
      <c r="B8" s="141" t="s">
        <v>6</v>
      </c>
      <c r="C8" s="28" t="s">
        <v>67</v>
      </c>
      <c r="D8" s="28">
        <v>0.159</v>
      </c>
      <c r="E8" s="28">
        <v>1.2869999999999999</v>
      </c>
      <c r="F8" s="28">
        <v>0.28100000000000003</v>
      </c>
      <c r="G8" s="28">
        <v>1.3819999999999999</v>
      </c>
      <c r="I8" s="3" t="s">
        <v>8</v>
      </c>
      <c r="J8" s="83">
        <f>D12*$K$2+D13*$M$2</f>
        <v>0.2</v>
      </c>
      <c r="K8" s="83">
        <f>E12*$K$2+E13*$M$2</f>
        <v>2.46</v>
      </c>
      <c r="L8" s="83">
        <f>F12*$K$2+F13*$M$2</f>
        <v>3.15</v>
      </c>
      <c r="M8" s="83">
        <f>G12*$K$2+G13*$M$2</f>
        <v>2.0999999999999996</v>
      </c>
    </row>
    <row r="9" spans="1:13" s="24" customFormat="1" ht="17" x14ac:dyDescent="0.15">
      <c r="A9" s="139"/>
      <c r="B9" s="141"/>
      <c r="C9" s="28" t="s">
        <v>68</v>
      </c>
      <c r="D9" s="28">
        <v>6.8000000000000005E-2</v>
      </c>
      <c r="E9" s="28">
        <v>0</v>
      </c>
      <c r="F9" s="28">
        <v>0.112</v>
      </c>
      <c r="G9" s="28">
        <v>0</v>
      </c>
      <c r="I9" s="3" t="s">
        <v>9</v>
      </c>
      <c r="J9" s="14">
        <f>D14*$K$2+D15*$M$2</f>
        <v>0.85</v>
      </c>
      <c r="K9" s="14">
        <f>E14*$K$2+E15*$M$2</f>
        <v>2.04</v>
      </c>
      <c r="L9" s="14">
        <f>F14*$K$2+F15*$M$2</f>
        <v>1.53</v>
      </c>
      <c r="M9" s="14">
        <f>G14*$K$2+G15*$M$2</f>
        <v>2.19</v>
      </c>
    </row>
    <row r="10" spans="1:13" s="24" customFormat="1" ht="17" x14ac:dyDescent="0.2">
      <c r="A10" s="139">
        <v>4</v>
      </c>
      <c r="B10" s="140" t="s">
        <v>7</v>
      </c>
      <c r="C10" s="3" t="s">
        <v>67</v>
      </c>
      <c r="D10" s="3">
        <v>0.21</v>
      </c>
      <c r="E10" s="3">
        <v>1.6990000000000001</v>
      </c>
      <c r="F10" s="3">
        <v>0.371</v>
      </c>
      <c r="G10" s="3">
        <v>1.825</v>
      </c>
      <c r="I10" s="22" t="s">
        <v>10</v>
      </c>
      <c r="J10" s="14">
        <f>D16*$K$2+D17*$M$2</f>
        <v>1.052</v>
      </c>
      <c r="K10" s="14">
        <f>E16*$K$2+E17*$M$2</f>
        <v>2.141</v>
      </c>
      <c r="L10" s="14">
        <f>F16*$K$2+F17*$M$2</f>
        <v>1.8380000000000001</v>
      </c>
      <c r="M10" s="14">
        <f>G16*$K$2+G17*$M$2</f>
        <v>2.4089999999999998</v>
      </c>
    </row>
    <row r="11" spans="1:13" s="24" customFormat="1" ht="17" x14ac:dyDescent="0.2">
      <c r="A11" s="139"/>
      <c r="B11" s="140"/>
      <c r="C11" s="3" t="s">
        <v>68</v>
      </c>
      <c r="D11" s="3">
        <v>9.7000000000000003E-2</v>
      </c>
      <c r="E11" s="3">
        <v>0</v>
      </c>
      <c r="F11" s="3">
        <v>0.16200000000000001</v>
      </c>
      <c r="G11" s="3">
        <v>0</v>
      </c>
      <c r="I11" s="22" t="s">
        <v>11</v>
      </c>
      <c r="J11" s="14">
        <f>D18*$K$2+D19*$M$2</f>
        <v>1.157</v>
      </c>
      <c r="K11" s="14">
        <f>E18*$K$2+E19*$M$2</f>
        <v>2.355</v>
      </c>
      <c r="L11" s="14">
        <f>F18*$K$2+F19*$M$2</f>
        <v>1.9970000000000001</v>
      </c>
      <c r="M11" s="14">
        <f>G18*$K$2+G19*$M$2</f>
        <v>2.65</v>
      </c>
    </row>
    <row r="12" spans="1:13" s="24" customFormat="1" ht="17" x14ac:dyDescent="0.2">
      <c r="A12" s="139">
        <v>5</v>
      </c>
      <c r="B12" s="141" t="s">
        <v>8</v>
      </c>
      <c r="C12" s="28" t="s">
        <v>67</v>
      </c>
      <c r="D12" s="28">
        <v>7.4999999999999997E-2</v>
      </c>
      <c r="E12" s="28">
        <v>1.36</v>
      </c>
      <c r="F12" s="28">
        <v>1.4</v>
      </c>
      <c r="G12" s="28">
        <v>1.2</v>
      </c>
      <c r="I12" s="22" t="s">
        <v>12</v>
      </c>
      <c r="J12" s="14">
        <f>D20*$K$2+D21*$M$2</f>
        <v>1.7000000000000002</v>
      </c>
      <c r="K12" s="14">
        <f>E20*$K$2+E21*$M$2</f>
        <v>3.42</v>
      </c>
      <c r="L12" s="14">
        <f>F20*$K$2+F21*$M$2</f>
        <v>2.56</v>
      </c>
      <c r="M12" s="14">
        <f>G20*$K$2+G21*$M$2</f>
        <v>2.89</v>
      </c>
    </row>
    <row r="13" spans="1:13" s="24" customFormat="1" ht="17" x14ac:dyDescent="0.2">
      <c r="A13" s="139"/>
      <c r="B13" s="141"/>
      <c r="C13" s="28" t="s">
        <v>68</v>
      </c>
      <c r="D13" s="28">
        <v>2.5000000000000001E-2</v>
      </c>
      <c r="E13" s="28">
        <v>0.22</v>
      </c>
      <c r="F13" s="28">
        <v>0.35</v>
      </c>
      <c r="G13" s="28">
        <v>0.18</v>
      </c>
      <c r="I13" s="22" t="s">
        <v>13</v>
      </c>
      <c r="J13" s="14">
        <f>D22*$K$2+D23*$M$2</f>
        <v>0.22999999999999998</v>
      </c>
      <c r="K13" s="14">
        <f>E22*$K$2+E23*$M$2</f>
        <v>2.88</v>
      </c>
      <c r="L13" s="14">
        <f>F22*$K$2+F23*$M$2</f>
        <v>3.9</v>
      </c>
      <c r="M13" s="14">
        <f>G22*$K$2+G23*$M$2</f>
        <v>2.8</v>
      </c>
    </row>
    <row r="14" spans="1:13" s="24" customFormat="1" ht="17" x14ac:dyDescent="0.15">
      <c r="A14" s="139">
        <v>6</v>
      </c>
      <c r="B14" s="140" t="s">
        <v>9</v>
      </c>
      <c r="C14" s="3" t="s">
        <v>67</v>
      </c>
      <c r="D14" s="3">
        <v>0.25</v>
      </c>
      <c r="E14" s="3">
        <v>2.04</v>
      </c>
      <c r="F14" s="3">
        <v>0.48</v>
      </c>
      <c r="G14" s="3">
        <v>2.19</v>
      </c>
    </row>
    <row r="15" spans="1:13" s="24" customFormat="1" ht="17" x14ac:dyDescent="0.2">
      <c r="A15" s="139"/>
      <c r="B15" s="140"/>
      <c r="C15" s="3" t="s">
        <v>68</v>
      </c>
      <c r="D15" s="3">
        <v>0.12</v>
      </c>
      <c r="E15" s="3">
        <v>0</v>
      </c>
      <c r="F15" s="3">
        <v>0.21</v>
      </c>
      <c r="G15" s="3">
        <v>0</v>
      </c>
      <c r="J15" s="1"/>
      <c r="K15" s="2"/>
      <c r="L15" s="2"/>
      <c r="M15" s="2"/>
    </row>
    <row r="16" spans="1:13" s="24" customFormat="1" ht="17" x14ac:dyDescent="0.2">
      <c r="A16" s="139">
        <v>7</v>
      </c>
      <c r="B16" s="140" t="s">
        <v>10</v>
      </c>
      <c r="C16" s="3" t="s">
        <v>67</v>
      </c>
      <c r="D16" s="3">
        <v>0.35199999999999998</v>
      </c>
      <c r="E16" s="3">
        <v>2.141</v>
      </c>
      <c r="F16" s="3">
        <v>0.57799999999999996</v>
      </c>
      <c r="G16" s="3">
        <v>2.4089999999999998</v>
      </c>
      <c r="J16" s="1"/>
      <c r="K16" s="2"/>
      <c r="L16" s="2"/>
      <c r="M16" s="2"/>
    </row>
    <row r="17" spans="1:13" s="24" customFormat="1" ht="17" x14ac:dyDescent="0.2">
      <c r="A17" s="139"/>
      <c r="B17" s="140"/>
      <c r="C17" s="3" t="s">
        <v>68</v>
      </c>
      <c r="D17" s="3">
        <v>0.14000000000000001</v>
      </c>
      <c r="E17" s="3">
        <v>0</v>
      </c>
      <c r="F17" s="3">
        <v>0.252</v>
      </c>
      <c r="G17" s="3">
        <v>0</v>
      </c>
      <c r="J17" s="1"/>
      <c r="K17" s="2"/>
      <c r="L17" s="2"/>
      <c r="M17" s="2"/>
    </row>
    <row r="18" spans="1:13" s="24" customFormat="1" ht="17" x14ac:dyDescent="0.2">
      <c r="A18" s="139">
        <v>8</v>
      </c>
      <c r="B18" s="140" t="s">
        <v>11</v>
      </c>
      <c r="C18" s="3" t="s">
        <v>67</v>
      </c>
      <c r="D18" s="3">
        <v>0.38700000000000001</v>
      </c>
      <c r="E18" s="3">
        <v>2.355</v>
      </c>
      <c r="F18" s="3">
        <v>0.60699999999999998</v>
      </c>
      <c r="G18" s="3">
        <v>2.65</v>
      </c>
      <c r="J18" s="1"/>
      <c r="K18" s="2"/>
      <c r="L18" s="2"/>
      <c r="M18" s="2"/>
    </row>
    <row r="19" spans="1:13" s="24" customFormat="1" ht="17" x14ac:dyDescent="0.2">
      <c r="A19" s="139"/>
      <c r="B19" s="140"/>
      <c r="C19" s="3" t="s">
        <v>68</v>
      </c>
      <c r="D19" s="3">
        <v>0.154</v>
      </c>
      <c r="E19" s="3">
        <v>0</v>
      </c>
      <c r="F19" s="3">
        <v>0.27800000000000002</v>
      </c>
      <c r="G19" s="3">
        <v>0</v>
      </c>
      <c r="J19" s="1"/>
      <c r="K19" s="2"/>
      <c r="L19" s="2"/>
      <c r="M19" s="2"/>
    </row>
    <row r="20" spans="1:13" s="24" customFormat="1" ht="17" x14ac:dyDescent="0.2">
      <c r="A20" s="139">
        <v>9</v>
      </c>
      <c r="B20" s="140" t="s">
        <v>12</v>
      </c>
      <c r="C20" s="3" t="s">
        <v>67</v>
      </c>
      <c r="D20" s="3">
        <v>0.6</v>
      </c>
      <c r="E20" s="3">
        <v>3.42</v>
      </c>
      <c r="F20" s="3">
        <v>0.81</v>
      </c>
      <c r="G20" s="3">
        <v>2.89</v>
      </c>
      <c r="J20" s="1"/>
      <c r="K20" s="2"/>
      <c r="L20" s="2"/>
      <c r="M20" s="2"/>
    </row>
    <row r="21" spans="1:13" s="24" customFormat="1" ht="17" x14ac:dyDescent="0.2">
      <c r="A21" s="139"/>
      <c r="B21" s="140"/>
      <c r="C21" s="3" t="s">
        <v>68</v>
      </c>
      <c r="D21" s="3">
        <v>0.22</v>
      </c>
      <c r="E21" s="3">
        <v>0</v>
      </c>
      <c r="F21" s="3">
        <v>0.35</v>
      </c>
      <c r="G21" s="3">
        <v>0</v>
      </c>
      <c r="J21" s="1"/>
      <c r="K21" s="2"/>
      <c r="L21" s="2"/>
      <c r="M21" s="2"/>
    </row>
    <row r="22" spans="1:13" s="24" customFormat="1" ht="17" x14ac:dyDescent="0.2">
      <c r="A22" s="139">
        <v>10</v>
      </c>
      <c r="B22" s="140" t="s">
        <v>13</v>
      </c>
      <c r="C22" s="3" t="s">
        <v>67</v>
      </c>
      <c r="D22" s="3">
        <v>0.08</v>
      </c>
      <c r="E22" s="3">
        <v>1.48</v>
      </c>
      <c r="F22" s="3">
        <v>1.85</v>
      </c>
      <c r="G22" s="3">
        <v>1.4</v>
      </c>
      <c r="J22" s="1"/>
      <c r="K22" s="2"/>
      <c r="L22" s="2"/>
      <c r="M22" s="2"/>
    </row>
    <row r="23" spans="1:13" s="24" customFormat="1" ht="17" x14ac:dyDescent="0.2">
      <c r="A23" s="139"/>
      <c r="B23" s="140"/>
      <c r="C23" s="3" t="s">
        <v>68</v>
      </c>
      <c r="D23" s="3">
        <v>0.03</v>
      </c>
      <c r="E23" s="3">
        <v>0.28000000000000003</v>
      </c>
      <c r="F23" s="3">
        <v>0.41</v>
      </c>
      <c r="G23" s="3">
        <v>0.28000000000000003</v>
      </c>
      <c r="J23" s="1"/>
      <c r="K23" s="2"/>
      <c r="L23" s="2"/>
      <c r="M23" s="2"/>
    </row>
    <row r="24" spans="1:13" s="24" customFormat="1" ht="16" x14ac:dyDescent="0.2">
      <c r="A24" s="24" t="s">
        <v>0</v>
      </c>
      <c r="J24" s="1"/>
      <c r="K24" s="2"/>
      <c r="L24" s="2"/>
      <c r="M24" s="2"/>
    </row>
    <row r="25" spans="1:13" s="24" customFormat="1" ht="14" x14ac:dyDescent="0.15"/>
  </sheetData>
  <mergeCells count="21">
    <mergeCell ref="B12:B13"/>
    <mergeCell ref="B3:C3"/>
    <mergeCell ref="B4:B5"/>
    <mergeCell ref="B6:B7"/>
    <mergeCell ref="B8:B9"/>
    <mergeCell ref="B10:B11"/>
    <mergeCell ref="B14:B15"/>
    <mergeCell ref="B16:B17"/>
    <mergeCell ref="B18:B19"/>
    <mergeCell ref="B20:B21"/>
    <mergeCell ref="B22:B23"/>
    <mergeCell ref="A22:A23"/>
    <mergeCell ref="A4:A5"/>
    <mergeCell ref="A6:A7"/>
    <mergeCell ref="A8:A9"/>
    <mergeCell ref="A10:A11"/>
    <mergeCell ref="A20:A21"/>
    <mergeCell ref="A12:A13"/>
    <mergeCell ref="A14:A15"/>
    <mergeCell ref="A16:A17"/>
    <mergeCell ref="A18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1"/>
  <sheetViews>
    <sheetView view="pageBreakPreview" topLeftCell="A52" zoomScale="106" zoomScaleNormal="85" zoomScaleSheetLayoutView="106" workbookViewId="0">
      <selection activeCell="O5" sqref="O5"/>
    </sheetView>
  </sheetViews>
  <sheetFormatPr baseColWidth="10" defaultColWidth="9.1640625" defaultRowHeight="14" x14ac:dyDescent="0.15"/>
  <cols>
    <col min="1" max="1" width="7.1640625" style="24" customWidth="1"/>
    <col min="2" max="2" width="30.83203125" style="54" customWidth="1"/>
    <col min="3" max="4" width="12.1640625" style="24" customWidth="1"/>
    <col min="5" max="5" width="8.6640625" style="24" customWidth="1"/>
    <col min="6" max="6" width="9.5" style="24" customWidth="1"/>
    <col min="7" max="7" width="9.6640625" style="24" customWidth="1"/>
    <col min="8" max="8" width="10" style="24" customWidth="1"/>
    <col min="9" max="9" width="9.83203125" style="24" customWidth="1"/>
    <col min="10" max="11" width="9.1640625" style="24" bestFit="1" customWidth="1"/>
    <col min="12" max="12" width="8.6640625" style="24" customWidth="1"/>
    <col min="13" max="13" width="8.83203125" style="24" customWidth="1"/>
    <col min="14" max="16384" width="9.1640625" style="24"/>
  </cols>
  <sheetData>
    <row r="1" spans="1:14" s="112" customFormat="1" ht="18" customHeight="1" x14ac:dyDescent="0.2">
      <c r="A1" s="112" t="s">
        <v>222</v>
      </c>
      <c r="B1" s="113"/>
    </row>
    <row r="2" spans="1:14" s="91" customFormat="1" ht="19.5" customHeight="1" x14ac:dyDescent="0.2">
      <c r="A2" s="114" t="s">
        <v>202</v>
      </c>
      <c r="B2" s="115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6" t="s">
        <v>226</v>
      </c>
    </row>
    <row r="3" spans="1:14" x14ac:dyDescent="0.15">
      <c r="A3" s="151" t="s">
        <v>2</v>
      </c>
      <c r="B3" s="149" t="s">
        <v>37</v>
      </c>
      <c r="C3" s="156" t="s">
        <v>38</v>
      </c>
      <c r="D3" s="156"/>
      <c r="E3" s="157" t="s">
        <v>39</v>
      </c>
      <c r="F3" s="159" t="s">
        <v>40</v>
      </c>
      <c r="G3" s="160"/>
      <c r="H3" s="160"/>
      <c r="I3" s="160"/>
      <c r="J3" s="148" t="s">
        <v>41</v>
      </c>
      <c r="K3" s="148"/>
      <c r="L3" s="148"/>
      <c r="M3" s="148"/>
    </row>
    <row r="4" spans="1:14" ht="52.5" customHeight="1" x14ac:dyDescent="0.15">
      <c r="A4" s="152"/>
      <c r="B4" s="153"/>
      <c r="C4" s="46" t="s">
        <v>42</v>
      </c>
      <c r="D4" s="46" t="s">
        <v>43</v>
      </c>
      <c r="E4" s="158"/>
      <c r="F4" s="125" t="s">
        <v>218</v>
      </c>
      <c r="G4" s="126" t="s">
        <v>219</v>
      </c>
      <c r="H4" s="125" t="s">
        <v>220</v>
      </c>
      <c r="I4" s="127" t="s">
        <v>221</v>
      </c>
      <c r="J4" s="8" t="s">
        <v>44</v>
      </c>
      <c r="K4" s="8" t="s">
        <v>215</v>
      </c>
      <c r="L4" s="8" t="s">
        <v>214</v>
      </c>
      <c r="M4" s="8" t="s">
        <v>46</v>
      </c>
    </row>
    <row r="5" spans="1:14" ht="15" x14ac:dyDescent="0.15">
      <c r="A5" s="11"/>
      <c r="B5" s="12" t="s">
        <v>47</v>
      </c>
      <c r="C5" s="47">
        <f>SUM(C6:C15)</f>
        <v>18</v>
      </c>
      <c r="D5" s="48">
        <f>SUM(D6:D15)</f>
        <v>21</v>
      </c>
      <c r="E5" s="13">
        <f>SUM(E6:E15)</f>
        <v>39</v>
      </c>
      <c r="F5" s="128"/>
      <c r="G5" s="128"/>
      <c r="H5" s="128"/>
      <c r="I5" s="128"/>
      <c r="J5" s="15">
        <f>SUM(J6:J15)</f>
        <v>19.588999999999999</v>
      </c>
      <c r="K5" s="15">
        <f>SUM(K6:K15)</f>
        <v>71.891999999999996</v>
      </c>
      <c r="L5" s="15">
        <f>SUM(L6:L15)</f>
        <v>67.793999999999997</v>
      </c>
      <c r="M5" s="15">
        <f>SUM(M6:M15)</f>
        <v>72.373999999999995</v>
      </c>
    </row>
    <row r="6" spans="1:14" ht="17" x14ac:dyDescent="0.15">
      <c r="A6" s="16">
        <v>1</v>
      </c>
      <c r="B6" s="3" t="s">
        <v>4</v>
      </c>
      <c r="C6" s="49">
        <f>C30</f>
        <v>1</v>
      </c>
      <c r="D6" s="49"/>
      <c r="E6" s="17">
        <f>C6+D6</f>
        <v>1</v>
      </c>
      <c r="F6" s="128">
        <f>'1. DMCS cong'!J4</f>
        <v>0.36099999999999999</v>
      </c>
      <c r="G6" s="128">
        <f>'1. DMCS cong'!K4</f>
        <v>0.78</v>
      </c>
      <c r="H6" s="128">
        <f>'1. DMCS cong'!L4</f>
        <v>0.54</v>
      </c>
      <c r="I6" s="128">
        <f>'1. DMCS cong'!M4</f>
        <v>0.72</v>
      </c>
      <c r="J6" s="18">
        <f>$E6*F6</f>
        <v>0.36099999999999999</v>
      </c>
      <c r="K6" s="120">
        <f t="shared" ref="K6:M15" si="0">$E6*G6</f>
        <v>0.78</v>
      </c>
      <c r="L6" s="18">
        <f t="shared" si="0"/>
        <v>0.54</v>
      </c>
      <c r="M6" s="18">
        <f t="shared" si="0"/>
        <v>0.72</v>
      </c>
    </row>
    <row r="7" spans="1:14" ht="17" x14ac:dyDescent="0.15">
      <c r="A7" s="16">
        <v>2</v>
      </c>
      <c r="B7" s="3" t="s">
        <v>5</v>
      </c>
      <c r="C7" s="49"/>
      <c r="D7" s="49"/>
      <c r="E7" s="17">
        <f t="shared" ref="E7:E15" si="1">C7+D7</f>
        <v>0</v>
      </c>
      <c r="F7" s="128">
        <f>'1. DMCS cong'!J5</f>
        <v>0.39200000000000002</v>
      </c>
      <c r="G7" s="128">
        <f>'1. DMCS cong'!K5</f>
        <v>0.85799999999999998</v>
      </c>
      <c r="H7" s="128">
        <f>'1. DMCS cong'!L5</f>
        <v>0.64599999999999991</v>
      </c>
      <c r="I7" s="128">
        <f>'1. DMCS cong'!M5</f>
        <v>0.86399999999999999</v>
      </c>
      <c r="J7" s="18">
        <f t="shared" ref="J7:J15" si="2">$E7*F7</f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</row>
    <row r="8" spans="1:14" ht="17" x14ac:dyDescent="0.15">
      <c r="A8" s="16">
        <v>3</v>
      </c>
      <c r="B8" s="3" t="s">
        <v>6</v>
      </c>
      <c r="C8" s="49"/>
      <c r="D8" s="49">
        <f>C35+C37+C41+C42+C43+C45+C46+C47+C48+C49+C51</f>
        <v>12</v>
      </c>
      <c r="E8" s="17">
        <f t="shared" si="1"/>
        <v>12</v>
      </c>
      <c r="F8" s="128">
        <f>'1. DMCS cong'!J6</f>
        <v>0.499</v>
      </c>
      <c r="G8" s="128">
        <f>'1. DMCS cong'!K6</f>
        <v>1.2869999999999999</v>
      </c>
      <c r="H8" s="128">
        <f>'1. DMCS cong'!L6</f>
        <v>0.84100000000000008</v>
      </c>
      <c r="I8" s="128">
        <f>'1. DMCS cong'!M6</f>
        <v>1.3819999999999999</v>
      </c>
      <c r="J8" s="18">
        <f t="shared" si="2"/>
        <v>5.9879999999999995</v>
      </c>
      <c r="K8" s="18">
        <f t="shared" si="0"/>
        <v>15.443999999999999</v>
      </c>
      <c r="L8" s="18">
        <f t="shared" si="0"/>
        <v>10.092000000000001</v>
      </c>
      <c r="M8" s="18">
        <f t="shared" si="0"/>
        <v>16.584</v>
      </c>
    </row>
    <row r="9" spans="1:14" ht="17" x14ac:dyDescent="0.15">
      <c r="A9" s="16">
        <v>4</v>
      </c>
      <c r="B9" s="3" t="s">
        <v>7</v>
      </c>
      <c r="C9" s="49">
        <f>C24+C25+C26+C27+C31+C32+C33</f>
        <v>9</v>
      </c>
      <c r="D9" s="49">
        <f>C52+C53+C54</f>
        <v>3</v>
      </c>
      <c r="E9" s="17">
        <f>C9+D9</f>
        <v>12</v>
      </c>
      <c r="F9" s="128">
        <f>'1. DMCS cong'!J7</f>
        <v>0.69499999999999995</v>
      </c>
      <c r="G9" s="128">
        <f>'1. DMCS cong'!K7</f>
        <v>1.6990000000000001</v>
      </c>
      <c r="H9" s="128">
        <f>'1. DMCS cong'!L7</f>
        <v>1.181</v>
      </c>
      <c r="I9" s="128">
        <f>'1. DMCS cong'!M7</f>
        <v>1.825</v>
      </c>
      <c r="J9" s="18">
        <f t="shared" si="2"/>
        <v>8.34</v>
      </c>
      <c r="K9" s="18">
        <f t="shared" si="0"/>
        <v>20.388000000000002</v>
      </c>
      <c r="L9" s="18">
        <f t="shared" si="0"/>
        <v>14.172000000000001</v>
      </c>
      <c r="M9" s="18">
        <f t="shared" si="0"/>
        <v>21.9</v>
      </c>
    </row>
    <row r="10" spans="1:14" ht="17" x14ac:dyDescent="0.15">
      <c r="A10" s="84">
        <v>5</v>
      </c>
      <c r="B10" s="3" t="s">
        <v>73</v>
      </c>
      <c r="C10" s="85"/>
      <c r="D10" s="85">
        <f>C36+C38+C39+C40+C44+C50</f>
        <v>6</v>
      </c>
      <c r="E10" s="86">
        <f>C10+D10</f>
        <v>6</v>
      </c>
      <c r="F10" s="129">
        <f>'1. DMCS cong'!J8</f>
        <v>0.2</v>
      </c>
      <c r="G10" s="129">
        <f>'1. DMCS cong'!K8</f>
        <v>2.46</v>
      </c>
      <c r="H10" s="129">
        <f>'1. DMCS cong'!L8</f>
        <v>3.15</v>
      </c>
      <c r="I10" s="129">
        <f>'1. DMCS cong'!M8</f>
        <v>2.0999999999999996</v>
      </c>
      <c r="J10" s="87">
        <f t="shared" si="2"/>
        <v>1.2000000000000002</v>
      </c>
      <c r="K10" s="87">
        <f t="shared" si="0"/>
        <v>14.76</v>
      </c>
      <c r="L10" s="87">
        <f t="shared" si="0"/>
        <v>18.899999999999999</v>
      </c>
      <c r="M10" s="87">
        <f t="shared" si="0"/>
        <v>12.599999999999998</v>
      </c>
    </row>
    <row r="11" spans="1:14" ht="17" x14ac:dyDescent="0.15">
      <c r="A11" s="16">
        <v>6</v>
      </c>
      <c r="B11" s="3" t="s">
        <v>9</v>
      </c>
      <c r="C11" s="49">
        <f>C28+C29</f>
        <v>3</v>
      </c>
      <c r="D11" s="49"/>
      <c r="E11" s="17">
        <f>C11+D11</f>
        <v>3</v>
      </c>
      <c r="F11" s="128">
        <f>'1. DMCS cong'!J9</f>
        <v>0.85</v>
      </c>
      <c r="G11" s="128">
        <f>'1. DMCS cong'!K9</f>
        <v>2.04</v>
      </c>
      <c r="H11" s="128">
        <f>'1. DMCS cong'!L9</f>
        <v>1.53</v>
      </c>
      <c r="I11" s="128">
        <f>'1. DMCS cong'!M9</f>
        <v>2.19</v>
      </c>
      <c r="J11" s="18">
        <f t="shared" si="2"/>
        <v>2.5499999999999998</v>
      </c>
      <c r="K11" s="18">
        <f t="shared" si="0"/>
        <v>6.12</v>
      </c>
      <c r="L11" s="18">
        <f t="shared" si="0"/>
        <v>4.59</v>
      </c>
      <c r="M11" s="18">
        <f t="shared" si="0"/>
        <v>6.57</v>
      </c>
    </row>
    <row r="12" spans="1:14" ht="17" x14ac:dyDescent="0.15">
      <c r="A12" s="16">
        <v>7</v>
      </c>
      <c r="B12" s="3" t="s">
        <v>10</v>
      </c>
      <c r="C12" s="49"/>
      <c r="D12" s="50"/>
      <c r="E12" s="17">
        <f t="shared" si="1"/>
        <v>0</v>
      </c>
      <c r="F12" s="128">
        <f>'1. DMCS cong'!J10</f>
        <v>1.052</v>
      </c>
      <c r="G12" s="128">
        <f>'1. DMCS cong'!K10</f>
        <v>2.141</v>
      </c>
      <c r="H12" s="128">
        <f>'1. DMCS cong'!L10</f>
        <v>1.8380000000000001</v>
      </c>
      <c r="I12" s="128">
        <f>'1. DMCS cong'!M10</f>
        <v>2.4089999999999998</v>
      </c>
      <c r="J12" s="18">
        <f t="shared" si="2"/>
        <v>0</v>
      </c>
      <c r="K12" s="18">
        <f t="shared" si="0"/>
        <v>0</v>
      </c>
      <c r="L12" s="18">
        <f t="shared" si="0"/>
        <v>0</v>
      </c>
      <c r="M12" s="18">
        <f t="shared" si="0"/>
        <v>0</v>
      </c>
    </row>
    <row r="13" spans="1:14" ht="17" x14ac:dyDescent="0.15">
      <c r="A13" s="16">
        <v>8</v>
      </c>
      <c r="B13" s="3" t="s">
        <v>11</v>
      </c>
      <c r="C13" s="49"/>
      <c r="D13" s="50"/>
      <c r="E13" s="17">
        <f t="shared" si="1"/>
        <v>0</v>
      </c>
      <c r="F13" s="128">
        <f>'1. DMCS cong'!J11</f>
        <v>1.157</v>
      </c>
      <c r="G13" s="128">
        <f>'1. DMCS cong'!K11</f>
        <v>2.355</v>
      </c>
      <c r="H13" s="128">
        <f>'1. DMCS cong'!L11</f>
        <v>1.9970000000000001</v>
      </c>
      <c r="I13" s="128">
        <f>'1. DMCS cong'!M11</f>
        <v>2.65</v>
      </c>
      <c r="J13" s="18">
        <f t="shared" si="2"/>
        <v>0</v>
      </c>
      <c r="K13" s="18">
        <f t="shared" si="0"/>
        <v>0</v>
      </c>
      <c r="L13" s="18">
        <f t="shared" si="0"/>
        <v>0</v>
      </c>
      <c r="M13" s="18">
        <f t="shared" si="0"/>
        <v>0</v>
      </c>
    </row>
    <row r="14" spans="1:14" ht="17" x14ac:dyDescent="0.15">
      <c r="A14" s="16">
        <v>9</v>
      </c>
      <c r="B14" s="3" t="s">
        <v>12</v>
      </c>
      <c r="C14" s="49"/>
      <c r="D14" s="50"/>
      <c r="E14" s="17">
        <f t="shared" si="1"/>
        <v>0</v>
      </c>
      <c r="F14" s="128">
        <f>'1. DMCS cong'!J12</f>
        <v>1.7000000000000002</v>
      </c>
      <c r="G14" s="128">
        <f>'1. DMCS cong'!K12</f>
        <v>3.42</v>
      </c>
      <c r="H14" s="128">
        <f>'1. DMCS cong'!L12</f>
        <v>2.56</v>
      </c>
      <c r="I14" s="128">
        <f>'1. DMCS cong'!M12</f>
        <v>2.89</v>
      </c>
      <c r="J14" s="18">
        <f t="shared" si="2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</row>
    <row r="15" spans="1:14" ht="17" x14ac:dyDescent="0.15">
      <c r="A15" s="84">
        <v>10</v>
      </c>
      <c r="B15" s="3" t="s">
        <v>72</v>
      </c>
      <c r="C15" s="85">
        <f>C22+C23</f>
        <v>5</v>
      </c>
      <c r="D15" s="88"/>
      <c r="E15" s="86">
        <f t="shared" si="1"/>
        <v>5</v>
      </c>
      <c r="F15" s="129">
        <f>'1. DMCS cong'!J13</f>
        <v>0.22999999999999998</v>
      </c>
      <c r="G15" s="129">
        <f>'1. DMCS cong'!K13</f>
        <v>2.88</v>
      </c>
      <c r="H15" s="129">
        <f>'1. DMCS cong'!L13</f>
        <v>3.9</v>
      </c>
      <c r="I15" s="129">
        <f>'1. DMCS cong'!M13</f>
        <v>2.8</v>
      </c>
      <c r="J15" s="87">
        <f t="shared" si="2"/>
        <v>1.1499999999999999</v>
      </c>
      <c r="K15" s="87">
        <f t="shared" si="0"/>
        <v>14.399999999999999</v>
      </c>
      <c r="L15" s="87">
        <f t="shared" si="0"/>
        <v>19.5</v>
      </c>
      <c r="M15" s="87">
        <f t="shared" si="0"/>
        <v>14</v>
      </c>
    </row>
    <row r="17" spans="1:13" s="91" customFormat="1" x14ac:dyDescent="0.2">
      <c r="A17" s="114" t="s">
        <v>203</v>
      </c>
      <c r="B17" s="115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</row>
    <row r="18" spans="1:13" x14ac:dyDescent="0.15">
      <c r="A18" s="151" t="s">
        <v>2</v>
      </c>
      <c r="B18" s="149" t="s">
        <v>37</v>
      </c>
      <c r="C18" s="149" t="s">
        <v>100</v>
      </c>
      <c r="D18" s="149" t="s">
        <v>66</v>
      </c>
      <c r="E18" s="154" t="s">
        <v>40</v>
      </c>
      <c r="F18" s="155"/>
      <c r="G18" s="155"/>
      <c r="H18" s="155"/>
      <c r="I18" s="148" t="s">
        <v>41</v>
      </c>
      <c r="J18" s="148"/>
      <c r="K18" s="148"/>
      <c r="L18" s="148"/>
    </row>
    <row r="19" spans="1:13" ht="53.25" customHeight="1" x14ac:dyDescent="0.15">
      <c r="A19" s="152"/>
      <c r="B19" s="153"/>
      <c r="C19" s="150"/>
      <c r="D19" s="150"/>
      <c r="E19" s="9" t="s">
        <v>44</v>
      </c>
      <c r="F19" s="8" t="s">
        <v>45</v>
      </c>
      <c r="G19" s="8" t="s">
        <v>214</v>
      </c>
      <c r="H19" s="10" t="s">
        <v>46</v>
      </c>
      <c r="I19" s="21" t="s">
        <v>44</v>
      </c>
      <c r="J19" s="8" t="s">
        <v>45</v>
      </c>
      <c r="K19" s="8" t="s">
        <v>214</v>
      </c>
      <c r="L19" s="21" t="s">
        <v>46</v>
      </c>
    </row>
    <row r="20" spans="1:13" ht="34" x14ac:dyDescent="0.2">
      <c r="A20" s="19"/>
      <c r="B20" s="53" t="s">
        <v>49</v>
      </c>
      <c r="C20" s="4">
        <f>C21+C34</f>
        <v>39</v>
      </c>
      <c r="D20" s="121"/>
      <c r="E20" s="34"/>
      <c r="F20" s="34"/>
      <c r="G20" s="34"/>
      <c r="H20" s="34"/>
      <c r="I20" s="122">
        <f>I21+I34</f>
        <v>19.588999999999999</v>
      </c>
      <c r="J20" s="122">
        <f t="shared" ref="J20:L20" si="3">J21+J34</f>
        <v>71.891999999999996</v>
      </c>
      <c r="K20" s="122">
        <f t="shared" si="3"/>
        <v>67.793999999999997</v>
      </c>
      <c r="L20" s="122">
        <f t="shared" si="3"/>
        <v>72.373999999999995</v>
      </c>
    </row>
    <row r="21" spans="1:13" ht="17" x14ac:dyDescent="0.2">
      <c r="A21" s="19" t="s">
        <v>22</v>
      </c>
      <c r="B21" s="53" t="s">
        <v>170</v>
      </c>
      <c r="C21" s="4">
        <f>SUM(C22:C33)</f>
        <v>18</v>
      </c>
      <c r="D21" s="121"/>
      <c r="E21" s="34"/>
      <c r="F21" s="34"/>
      <c r="G21" s="34"/>
      <c r="H21" s="34"/>
      <c r="I21" s="122">
        <f>SUM(I22:I33)</f>
        <v>10.315999999999999</v>
      </c>
      <c r="J21" s="122">
        <f t="shared" ref="J21:L21" si="4">SUM(J22:J33)</f>
        <v>36.591000000000008</v>
      </c>
      <c r="K21" s="122">
        <f t="shared" si="4"/>
        <v>35.259</v>
      </c>
      <c r="L21" s="122">
        <f t="shared" si="4"/>
        <v>37.714999999999996</v>
      </c>
    </row>
    <row r="22" spans="1:13" ht="17" x14ac:dyDescent="0.2">
      <c r="A22" s="20">
        <v>1</v>
      </c>
      <c r="B22" s="52" t="s">
        <v>50</v>
      </c>
      <c r="C22" s="22">
        <v>2</v>
      </c>
      <c r="D22" s="51" t="s">
        <v>62</v>
      </c>
      <c r="E22" s="33">
        <v>0.22999999999999998</v>
      </c>
      <c r="F22" s="33">
        <v>2.88</v>
      </c>
      <c r="G22" s="33">
        <v>3.9</v>
      </c>
      <c r="H22" s="33">
        <v>2.8</v>
      </c>
      <c r="I22" s="33">
        <f>C22*E22</f>
        <v>0.45999999999999996</v>
      </c>
      <c r="J22" s="33">
        <f>C22*F22</f>
        <v>5.76</v>
      </c>
      <c r="K22" s="33">
        <f>C22*G22</f>
        <v>7.8</v>
      </c>
      <c r="L22" s="33">
        <f>C22*H22</f>
        <v>5.6</v>
      </c>
    </row>
    <row r="23" spans="1:13" ht="17" x14ac:dyDescent="0.2">
      <c r="A23" s="20">
        <v>2</v>
      </c>
      <c r="B23" s="52" t="s">
        <v>51</v>
      </c>
      <c r="C23" s="22">
        <v>3</v>
      </c>
      <c r="D23" s="51" t="s">
        <v>62</v>
      </c>
      <c r="E23" s="33">
        <v>0.22999999999999998</v>
      </c>
      <c r="F23" s="33">
        <v>2.88</v>
      </c>
      <c r="G23" s="33">
        <v>3.9</v>
      </c>
      <c r="H23" s="33">
        <v>2.8</v>
      </c>
      <c r="I23" s="33">
        <f t="shared" ref="I23:I54" si="5">C23*E23</f>
        <v>0.69</v>
      </c>
      <c r="J23" s="33">
        <f t="shared" ref="J23:J54" si="6">C23*F23</f>
        <v>8.64</v>
      </c>
      <c r="K23" s="33">
        <f t="shared" ref="K23:K54" si="7">C23*G23</f>
        <v>11.7</v>
      </c>
      <c r="L23" s="33">
        <f t="shared" ref="L23:L54" si="8">C23*H23</f>
        <v>8.3999999999999986</v>
      </c>
    </row>
    <row r="24" spans="1:13" ht="17" x14ac:dyDescent="0.2">
      <c r="A24" s="20">
        <v>3</v>
      </c>
      <c r="B24" s="52" t="s">
        <v>52</v>
      </c>
      <c r="C24" s="22">
        <v>1</v>
      </c>
      <c r="D24" s="51" t="s">
        <v>63</v>
      </c>
      <c r="E24" s="33">
        <v>0.69499999999999995</v>
      </c>
      <c r="F24" s="33">
        <v>1.6990000000000001</v>
      </c>
      <c r="G24" s="33">
        <v>1.181</v>
      </c>
      <c r="H24" s="33">
        <v>1.825</v>
      </c>
      <c r="I24" s="33">
        <f t="shared" si="5"/>
        <v>0.69499999999999995</v>
      </c>
      <c r="J24" s="33">
        <f t="shared" si="6"/>
        <v>1.6990000000000001</v>
      </c>
      <c r="K24" s="33">
        <f t="shared" si="7"/>
        <v>1.181</v>
      </c>
      <c r="L24" s="33">
        <f t="shared" si="8"/>
        <v>1.825</v>
      </c>
    </row>
    <row r="25" spans="1:13" ht="17" x14ac:dyDescent="0.2">
      <c r="A25" s="20">
        <v>4</v>
      </c>
      <c r="B25" s="52" t="s">
        <v>53</v>
      </c>
      <c r="C25" s="22">
        <v>1</v>
      </c>
      <c r="D25" s="51" t="s">
        <v>63</v>
      </c>
      <c r="E25" s="33">
        <v>0.69499999999999995</v>
      </c>
      <c r="F25" s="33">
        <v>1.6990000000000001</v>
      </c>
      <c r="G25" s="33">
        <v>1.181</v>
      </c>
      <c r="H25" s="33">
        <v>1.825</v>
      </c>
      <c r="I25" s="33">
        <f t="shared" si="5"/>
        <v>0.69499999999999995</v>
      </c>
      <c r="J25" s="33">
        <f t="shared" si="6"/>
        <v>1.6990000000000001</v>
      </c>
      <c r="K25" s="33">
        <f t="shared" si="7"/>
        <v>1.181</v>
      </c>
      <c r="L25" s="33">
        <f t="shared" si="8"/>
        <v>1.825</v>
      </c>
    </row>
    <row r="26" spans="1:13" ht="17" x14ac:dyDescent="0.2">
      <c r="A26" s="20">
        <v>5</v>
      </c>
      <c r="B26" s="52" t="s">
        <v>54</v>
      </c>
      <c r="C26" s="22">
        <v>1</v>
      </c>
      <c r="D26" s="51" t="s">
        <v>63</v>
      </c>
      <c r="E26" s="33">
        <v>0.69499999999999995</v>
      </c>
      <c r="F26" s="33">
        <v>1.6990000000000001</v>
      </c>
      <c r="G26" s="33">
        <v>1.181</v>
      </c>
      <c r="H26" s="33">
        <v>1.825</v>
      </c>
      <c r="I26" s="33">
        <f t="shared" si="5"/>
        <v>0.69499999999999995</v>
      </c>
      <c r="J26" s="33">
        <f t="shared" si="6"/>
        <v>1.6990000000000001</v>
      </c>
      <c r="K26" s="33">
        <f t="shared" si="7"/>
        <v>1.181</v>
      </c>
      <c r="L26" s="33">
        <f t="shared" si="8"/>
        <v>1.825</v>
      </c>
    </row>
    <row r="27" spans="1:13" ht="17" x14ac:dyDescent="0.2">
      <c r="A27" s="20">
        <v>6</v>
      </c>
      <c r="B27" s="52" t="s">
        <v>55</v>
      </c>
      <c r="C27" s="22">
        <v>2</v>
      </c>
      <c r="D27" s="51" t="s">
        <v>63</v>
      </c>
      <c r="E27" s="33">
        <v>0.69499999999999995</v>
      </c>
      <c r="F27" s="33">
        <v>1.6990000000000001</v>
      </c>
      <c r="G27" s="33">
        <v>1.181</v>
      </c>
      <c r="H27" s="33">
        <v>1.825</v>
      </c>
      <c r="I27" s="33">
        <f t="shared" si="5"/>
        <v>1.39</v>
      </c>
      <c r="J27" s="33">
        <f t="shared" si="6"/>
        <v>3.3980000000000001</v>
      </c>
      <c r="K27" s="33">
        <f t="shared" si="7"/>
        <v>2.3620000000000001</v>
      </c>
      <c r="L27" s="33">
        <f t="shared" si="8"/>
        <v>3.65</v>
      </c>
    </row>
    <row r="28" spans="1:13" ht="17" x14ac:dyDescent="0.2">
      <c r="A28" s="20">
        <v>7</v>
      </c>
      <c r="B28" s="52" t="s">
        <v>56</v>
      </c>
      <c r="C28" s="22">
        <v>2</v>
      </c>
      <c r="D28" s="51" t="s">
        <v>64</v>
      </c>
      <c r="E28" s="33">
        <v>0.85</v>
      </c>
      <c r="F28" s="33">
        <v>2.04</v>
      </c>
      <c r="G28" s="33">
        <v>1.53</v>
      </c>
      <c r="H28" s="33">
        <v>2.19</v>
      </c>
      <c r="I28" s="33">
        <f t="shared" si="5"/>
        <v>1.7</v>
      </c>
      <c r="J28" s="33">
        <f t="shared" si="6"/>
        <v>4.08</v>
      </c>
      <c r="K28" s="33">
        <f t="shared" si="7"/>
        <v>3.06</v>
      </c>
      <c r="L28" s="33">
        <f t="shared" si="8"/>
        <v>4.38</v>
      </c>
    </row>
    <row r="29" spans="1:13" ht="17" x14ac:dyDescent="0.2">
      <c r="A29" s="20">
        <v>8</v>
      </c>
      <c r="B29" s="52" t="s">
        <v>57</v>
      </c>
      <c r="C29" s="22">
        <v>1</v>
      </c>
      <c r="D29" s="51" t="s">
        <v>64</v>
      </c>
      <c r="E29" s="33">
        <v>0.85</v>
      </c>
      <c r="F29" s="33">
        <v>2.04</v>
      </c>
      <c r="G29" s="33">
        <v>1.53</v>
      </c>
      <c r="H29" s="33">
        <v>2.19</v>
      </c>
      <c r="I29" s="33">
        <f t="shared" si="5"/>
        <v>0.85</v>
      </c>
      <c r="J29" s="33">
        <f t="shared" si="6"/>
        <v>2.04</v>
      </c>
      <c r="K29" s="33">
        <f t="shared" si="7"/>
        <v>1.53</v>
      </c>
      <c r="L29" s="33">
        <f t="shared" si="8"/>
        <v>2.19</v>
      </c>
    </row>
    <row r="30" spans="1:13" ht="17" x14ac:dyDescent="0.2">
      <c r="A30" s="20">
        <v>9</v>
      </c>
      <c r="B30" s="52" t="s">
        <v>58</v>
      </c>
      <c r="C30" s="22">
        <v>1</v>
      </c>
      <c r="D30" s="51" t="s">
        <v>4</v>
      </c>
      <c r="E30" s="33">
        <v>0.36099999999999999</v>
      </c>
      <c r="F30" s="33">
        <v>0.78</v>
      </c>
      <c r="G30" s="33">
        <v>0.54</v>
      </c>
      <c r="H30" s="14">
        <v>0.72</v>
      </c>
      <c r="I30" s="33">
        <f t="shared" si="5"/>
        <v>0.36099999999999999</v>
      </c>
      <c r="J30" s="33">
        <f t="shared" si="6"/>
        <v>0.78</v>
      </c>
      <c r="K30" s="33">
        <f t="shared" si="7"/>
        <v>0.54</v>
      </c>
      <c r="L30" s="33">
        <f t="shared" si="8"/>
        <v>0.72</v>
      </c>
    </row>
    <row r="31" spans="1:13" ht="17" x14ac:dyDescent="0.2">
      <c r="A31" s="20">
        <v>10</v>
      </c>
      <c r="B31" s="52" t="s">
        <v>59</v>
      </c>
      <c r="C31" s="22">
        <v>1</v>
      </c>
      <c r="D31" s="51" t="s">
        <v>65</v>
      </c>
      <c r="E31" s="33">
        <v>0.69499999999999995</v>
      </c>
      <c r="F31" s="33">
        <v>1.6990000000000001</v>
      </c>
      <c r="G31" s="33">
        <v>1.181</v>
      </c>
      <c r="H31" s="33">
        <v>1.825</v>
      </c>
      <c r="I31" s="33">
        <f t="shared" si="5"/>
        <v>0.69499999999999995</v>
      </c>
      <c r="J31" s="33">
        <f t="shared" si="6"/>
        <v>1.6990000000000001</v>
      </c>
      <c r="K31" s="33">
        <f t="shared" si="7"/>
        <v>1.181</v>
      </c>
      <c r="L31" s="33">
        <f t="shared" si="8"/>
        <v>1.825</v>
      </c>
    </row>
    <row r="32" spans="1:13" ht="17" x14ac:dyDescent="0.2">
      <c r="A32" s="20">
        <v>11</v>
      </c>
      <c r="B32" s="52" t="s">
        <v>60</v>
      </c>
      <c r="C32" s="22">
        <v>1</v>
      </c>
      <c r="D32" s="51" t="s">
        <v>65</v>
      </c>
      <c r="E32" s="33">
        <v>0.69499999999999995</v>
      </c>
      <c r="F32" s="33">
        <v>1.6990000000000001</v>
      </c>
      <c r="G32" s="33">
        <v>1.181</v>
      </c>
      <c r="H32" s="33">
        <v>1.825</v>
      </c>
      <c r="I32" s="33">
        <f t="shared" si="5"/>
        <v>0.69499999999999995</v>
      </c>
      <c r="J32" s="33">
        <f t="shared" si="6"/>
        <v>1.6990000000000001</v>
      </c>
      <c r="K32" s="33">
        <f t="shared" si="7"/>
        <v>1.181</v>
      </c>
      <c r="L32" s="33">
        <f t="shared" si="8"/>
        <v>1.825</v>
      </c>
    </row>
    <row r="33" spans="1:12" ht="17" x14ac:dyDescent="0.2">
      <c r="A33" s="20">
        <v>12</v>
      </c>
      <c r="B33" s="52" t="s">
        <v>61</v>
      </c>
      <c r="C33" s="22">
        <v>2</v>
      </c>
      <c r="D33" s="51" t="s">
        <v>63</v>
      </c>
      <c r="E33" s="33">
        <v>0.69499999999999995</v>
      </c>
      <c r="F33" s="33">
        <v>1.6990000000000001</v>
      </c>
      <c r="G33" s="33">
        <v>1.181</v>
      </c>
      <c r="H33" s="33">
        <v>1.825</v>
      </c>
      <c r="I33" s="33">
        <f t="shared" si="5"/>
        <v>1.39</v>
      </c>
      <c r="J33" s="33">
        <f t="shared" si="6"/>
        <v>3.3980000000000001</v>
      </c>
      <c r="K33" s="33">
        <f t="shared" si="7"/>
        <v>2.3620000000000001</v>
      </c>
      <c r="L33" s="33">
        <f t="shared" si="8"/>
        <v>3.65</v>
      </c>
    </row>
    <row r="34" spans="1:12" ht="25.5" customHeight="1" x14ac:dyDescent="0.15">
      <c r="A34" s="81" t="s">
        <v>29</v>
      </c>
      <c r="B34" s="82" t="s">
        <v>43</v>
      </c>
      <c r="C34" s="119">
        <f>SUM(C35:C54)</f>
        <v>21</v>
      </c>
      <c r="D34" s="83"/>
      <c r="E34" s="34"/>
      <c r="F34" s="34"/>
      <c r="G34" s="34"/>
      <c r="H34" s="34"/>
      <c r="I34" s="122">
        <f>SUM(I35:I54)</f>
        <v>9.2729999999999997</v>
      </c>
      <c r="J34" s="122">
        <f t="shared" ref="J34:L34" si="9">SUM(J35:J54)</f>
        <v>35.300999999999995</v>
      </c>
      <c r="K34" s="122">
        <f t="shared" si="9"/>
        <v>32.534999999999997</v>
      </c>
      <c r="L34" s="122">
        <f t="shared" si="9"/>
        <v>34.659000000000006</v>
      </c>
    </row>
    <row r="35" spans="1:12" ht="16" x14ac:dyDescent="0.2">
      <c r="A35" s="20">
        <v>1</v>
      </c>
      <c r="B35" s="64" t="s">
        <v>171</v>
      </c>
      <c r="C35" s="80">
        <v>1</v>
      </c>
      <c r="D35" s="80" t="s">
        <v>6</v>
      </c>
      <c r="E35" s="83">
        <v>0.499</v>
      </c>
      <c r="F35" s="83">
        <v>1.2869999999999999</v>
      </c>
      <c r="G35" s="83">
        <v>0.84100000000000008</v>
      </c>
      <c r="H35" s="83">
        <v>1.3819999999999999</v>
      </c>
      <c r="I35" s="34">
        <f t="shared" si="5"/>
        <v>0.499</v>
      </c>
      <c r="J35" s="34">
        <f t="shared" si="6"/>
        <v>1.2869999999999999</v>
      </c>
      <c r="K35" s="34">
        <f t="shared" si="7"/>
        <v>0.84100000000000008</v>
      </c>
      <c r="L35" s="34">
        <f t="shared" si="8"/>
        <v>1.3819999999999999</v>
      </c>
    </row>
    <row r="36" spans="1:12" ht="16" x14ac:dyDescent="0.2">
      <c r="A36" s="20">
        <v>2</v>
      </c>
      <c r="B36" s="64" t="s">
        <v>172</v>
      </c>
      <c r="C36" s="80">
        <v>1</v>
      </c>
      <c r="D36" s="80" t="s">
        <v>190</v>
      </c>
      <c r="E36" s="34">
        <v>0.2</v>
      </c>
      <c r="F36" s="34">
        <v>2.46</v>
      </c>
      <c r="G36" s="34">
        <v>3.15</v>
      </c>
      <c r="H36" s="34">
        <v>2.0999999999999996</v>
      </c>
      <c r="I36" s="34">
        <f t="shared" si="5"/>
        <v>0.2</v>
      </c>
      <c r="J36" s="34">
        <f t="shared" si="6"/>
        <v>2.46</v>
      </c>
      <c r="K36" s="34">
        <f t="shared" si="7"/>
        <v>3.15</v>
      </c>
      <c r="L36" s="34">
        <f t="shared" si="8"/>
        <v>2.0999999999999996</v>
      </c>
    </row>
    <row r="37" spans="1:12" ht="16" x14ac:dyDescent="0.2">
      <c r="A37" s="20">
        <v>3</v>
      </c>
      <c r="B37" s="64" t="s">
        <v>173</v>
      </c>
      <c r="C37" s="80">
        <v>1</v>
      </c>
      <c r="D37" s="80" t="s">
        <v>6</v>
      </c>
      <c r="E37" s="83">
        <v>0.499</v>
      </c>
      <c r="F37" s="83">
        <v>1.2869999999999999</v>
      </c>
      <c r="G37" s="83">
        <v>0.84100000000000008</v>
      </c>
      <c r="H37" s="83">
        <v>1.3819999999999999</v>
      </c>
      <c r="I37" s="34">
        <f t="shared" si="5"/>
        <v>0.499</v>
      </c>
      <c r="J37" s="34">
        <f t="shared" si="6"/>
        <v>1.2869999999999999</v>
      </c>
      <c r="K37" s="34">
        <f t="shared" si="7"/>
        <v>0.84100000000000008</v>
      </c>
      <c r="L37" s="34">
        <f t="shared" si="8"/>
        <v>1.3819999999999999</v>
      </c>
    </row>
    <row r="38" spans="1:12" ht="16" x14ac:dyDescent="0.2">
      <c r="A38" s="20">
        <v>4</v>
      </c>
      <c r="B38" s="64" t="s">
        <v>174</v>
      </c>
      <c r="C38" s="80">
        <v>1</v>
      </c>
      <c r="D38" s="80" t="s">
        <v>190</v>
      </c>
      <c r="E38" s="34">
        <v>0.2</v>
      </c>
      <c r="F38" s="34">
        <v>2.46</v>
      </c>
      <c r="G38" s="34">
        <v>3.15</v>
      </c>
      <c r="H38" s="34">
        <v>2.0999999999999996</v>
      </c>
      <c r="I38" s="34">
        <f t="shared" si="5"/>
        <v>0.2</v>
      </c>
      <c r="J38" s="34">
        <f t="shared" si="6"/>
        <v>2.46</v>
      </c>
      <c r="K38" s="34">
        <f t="shared" si="7"/>
        <v>3.15</v>
      </c>
      <c r="L38" s="34">
        <f t="shared" si="8"/>
        <v>2.0999999999999996</v>
      </c>
    </row>
    <row r="39" spans="1:12" ht="16" x14ac:dyDescent="0.2">
      <c r="A39" s="20">
        <v>5</v>
      </c>
      <c r="B39" s="64" t="s">
        <v>175</v>
      </c>
      <c r="C39" s="80">
        <v>1</v>
      </c>
      <c r="D39" s="80" t="s">
        <v>190</v>
      </c>
      <c r="E39" s="34">
        <v>0.2</v>
      </c>
      <c r="F39" s="34">
        <v>2.46</v>
      </c>
      <c r="G39" s="34">
        <v>3.15</v>
      </c>
      <c r="H39" s="34">
        <v>2.0999999999999996</v>
      </c>
      <c r="I39" s="34">
        <f t="shared" si="5"/>
        <v>0.2</v>
      </c>
      <c r="J39" s="34">
        <f t="shared" si="6"/>
        <v>2.46</v>
      </c>
      <c r="K39" s="34">
        <f t="shared" si="7"/>
        <v>3.15</v>
      </c>
      <c r="L39" s="34">
        <f t="shared" si="8"/>
        <v>2.0999999999999996</v>
      </c>
    </row>
    <row r="40" spans="1:12" ht="34" x14ac:dyDescent="0.2">
      <c r="A40" s="20">
        <v>6</v>
      </c>
      <c r="B40" s="79" t="s">
        <v>176</v>
      </c>
      <c r="C40" s="80">
        <v>1</v>
      </c>
      <c r="D40" s="80" t="s">
        <v>190</v>
      </c>
      <c r="E40" s="34">
        <v>0.2</v>
      </c>
      <c r="F40" s="34">
        <v>2.46</v>
      </c>
      <c r="G40" s="34">
        <v>3.15</v>
      </c>
      <c r="H40" s="34">
        <v>2.0999999999999996</v>
      </c>
      <c r="I40" s="34">
        <f t="shared" si="5"/>
        <v>0.2</v>
      </c>
      <c r="J40" s="34">
        <f t="shared" si="6"/>
        <v>2.46</v>
      </c>
      <c r="K40" s="34">
        <f t="shared" si="7"/>
        <v>3.15</v>
      </c>
      <c r="L40" s="34">
        <f t="shared" si="8"/>
        <v>2.0999999999999996</v>
      </c>
    </row>
    <row r="41" spans="1:12" ht="34" x14ac:dyDescent="0.2">
      <c r="A41" s="20">
        <v>7</v>
      </c>
      <c r="B41" s="79" t="s">
        <v>177</v>
      </c>
      <c r="C41" s="80">
        <v>1</v>
      </c>
      <c r="D41" s="80" t="s">
        <v>6</v>
      </c>
      <c r="E41" s="83">
        <v>0.499</v>
      </c>
      <c r="F41" s="83">
        <v>1.2869999999999999</v>
      </c>
      <c r="G41" s="83">
        <v>0.84100000000000008</v>
      </c>
      <c r="H41" s="83">
        <v>1.3819999999999999</v>
      </c>
      <c r="I41" s="34">
        <f t="shared" si="5"/>
        <v>0.499</v>
      </c>
      <c r="J41" s="34">
        <f t="shared" si="6"/>
        <v>1.2869999999999999</v>
      </c>
      <c r="K41" s="34">
        <f t="shared" si="7"/>
        <v>0.84100000000000008</v>
      </c>
      <c r="L41" s="34">
        <f t="shared" si="8"/>
        <v>1.3819999999999999</v>
      </c>
    </row>
    <row r="42" spans="1:12" ht="34" x14ac:dyDescent="0.2">
      <c r="A42" s="20">
        <v>8</v>
      </c>
      <c r="B42" s="79" t="s">
        <v>178</v>
      </c>
      <c r="C42" s="80">
        <v>1</v>
      </c>
      <c r="D42" s="80" t="s">
        <v>6</v>
      </c>
      <c r="E42" s="83">
        <v>0.499</v>
      </c>
      <c r="F42" s="83">
        <v>1.2869999999999999</v>
      </c>
      <c r="G42" s="83">
        <v>0.84100000000000008</v>
      </c>
      <c r="H42" s="83">
        <v>1.3819999999999999</v>
      </c>
      <c r="I42" s="34">
        <f t="shared" si="5"/>
        <v>0.499</v>
      </c>
      <c r="J42" s="34">
        <f t="shared" si="6"/>
        <v>1.2869999999999999</v>
      </c>
      <c r="K42" s="34">
        <f t="shared" si="7"/>
        <v>0.84100000000000008</v>
      </c>
      <c r="L42" s="34">
        <f t="shared" si="8"/>
        <v>1.3819999999999999</v>
      </c>
    </row>
    <row r="43" spans="1:12" ht="21.75" customHeight="1" x14ac:dyDescent="0.15">
      <c r="A43" s="144">
        <v>9</v>
      </c>
      <c r="B43" s="146" t="s">
        <v>179</v>
      </c>
      <c r="C43" s="80">
        <v>1</v>
      </c>
      <c r="D43" s="80" t="s">
        <v>6</v>
      </c>
      <c r="E43" s="83">
        <v>0.499</v>
      </c>
      <c r="F43" s="83">
        <v>1.2869999999999999</v>
      </c>
      <c r="G43" s="83">
        <v>0.84100000000000008</v>
      </c>
      <c r="H43" s="83">
        <v>1.3819999999999999</v>
      </c>
      <c r="I43" s="34">
        <f t="shared" si="5"/>
        <v>0.499</v>
      </c>
      <c r="J43" s="34">
        <f t="shared" si="6"/>
        <v>1.2869999999999999</v>
      </c>
      <c r="K43" s="34">
        <f t="shared" si="7"/>
        <v>0.84100000000000008</v>
      </c>
      <c r="L43" s="34">
        <f t="shared" si="8"/>
        <v>1.3819999999999999</v>
      </c>
    </row>
    <row r="44" spans="1:12" ht="27" customHeight="1" x14ac:dyDescent="0.15">
      <c r="A44" s="145"/>
      <c r="B44" s="147"/>
      <c r="C44" s="80">
        <v>1</v>
      </c>
      <c r="D44" s="80" t="s">
        <v>190</v>
      </c>
      <c r="E44" s="34">
        <v>0.2</v>
      </c>
      <c r="F44" s="34">
        <v>2.46</v>
      </c>
      <c r="G44" s="34">
        <v>3.15</v>
      </c>
      <c r="H44" s="34">
        <v>2.0999999999999996</v>
      </c>
      <c r="I44" s="34">
        <f t="shared" si="5"/>
        <v>0.2</v>
      </c>
      <c r="J44" s="34">
        <f t="shared" si="6"/>
        <v>2.46</v>
      </c>
      <c r="K44" s="34">
        <f t="shared" si="7"/>
        <v>3.15</v>
      </c>
      <c r="L44" s="34">
        <f t="shared" si="8"/>
        <v>2.0999999999999996</v>
      </c>
    </row>
    <row r="45" spans="1:12" ht="34" x14ac:dyDescent="0.2">
      <c r="A45" s="20">
        <v>10</v>
      </c>
      <c r="B45" s="79" t="s">
        <v>180</v>
      </c>
      <c r="C45" s="80">
        <v>0</v>
      </c>
      <c r="D45" s="80" t="s">
        <v>6</v>
      </c>
      <c r="E45" s="83">
        <v>0.499</v>
      </c>
      <c r="F45" s="83">
        <v>1.2869999999999999</v>
      </c>
      <c r="G45" s="83">
        <v>0.84100000000000008</v>
      </c>
      <c r="H45" s="83">
        <v>1.3819999999999999</v>
      </c>
      <c r="I45" s="34">
        <f t="shared" si="5"/>
        <v>0</v>
      </c>
      <c r="J45" s="34">
        <f t="shared" si="6"/>
        <v>0</v>
      </c>
      <c r="K45" s="34">
        <f t="shared" si="7"/>
        <v>0</v>
      </c>
      <c r="L45" s="34">
        <f t="shared" si="8"/>
        <v>0</v>
      </c>
    </row>
    <row r="46" spans="1:12" ht="34" x14ac:dyDescent="0.2">
      <c r="A46" s="20">
        <v>11</v>
      </c>
      <c r="B46" s="79" t="s">
        <v>181</v>
      </c>
      <c r="C46" s="80">
        <v>2</v>
      </c>
      <c r="D46" s="80" t="s">
        <v>6</v>
      </c>
      <c r="E46" s="83">
        <v>0.499</v>
      </c>
      <c r="F46" s="83">
        <v>1.2869999999999999</v>
      </c>
      <c r="G46" s="83">
        <v>0.84100000000000008</v>
      </c>
      <c r="H46" s="83">
        <v>1.3819999999999999</v>
      </c>
      <c r="I46" s="34">
        <f t="shared" si="5"/>
        <v>0.998</v>
      </c>
      <c r="J46" s="34">
        <f t="shared" si="6"/>
        <v>2.5739999999999998</v>
      </c>
      <c r="K46" s="34">
        <f t="shared" si="7"/>
        <v>1.6820000000000002</v>
      </c>
      <c r="L46" s="34">
        <f t="shared" si="8"/>
        <v>2.7639999999999998</v>
      </c>
    </row>
    <row r="47" spans="1:12" ht="34" x14ac:dyDescent="0.2">
      <c r="A47" s="20">
        <v>12</v>
      </c>
      <c r="B47" s="79" t="s">
        <v>182</v>
      </c>
      <c r="C47" s="80">
        <v>1</v>
      </c>
      <c r="D47" s="80" t="s">
        <v>6</v>
      </c>
      <c r="E47" s="83">
        <v>0.499</v>
      </c>
      <c r="F47" s="83">
        <v>1.2869999999999999</v>
      </c>
      <c r="G47" s="83">
        <v>0.84100000000000008</v>
      </c>
      <c r="H47" s="83">
        <v>1.3819999999999999</v>
      </c>
      <c r="I47" s="34">
        <f t="shared" si="5"/>
        <v>0.499</v>
      </c>
      <c r="J47" s="34">
        <f t="shared" si="6"/>
        <v>1.2869999999999999</v>
      </c>
      <c r="K47" s="34">
        <f t="shared" si="7"/>
        <v>0.84100000000000008</v>
      </c>
      <c r="L47" s="34">
        <f t="shared" si="8"/>
        <v>1.3819999999999999</v>
      </c>
    </row>
    <row r="48" spans="1:12" ht="34" x14ac:dyDescent="0.2">
      <c r="A48" s="20">
        <v>13</v>
      </c>
      <c r="B48" s="79" t="s">
        <v>183</v>
      </c>
      <c r="C48" s="80">
        <v>1</v>
      </c>
      <c r="D48" s="80" t="s">
        <v>6</v>
      </c>
      <c r="E48" s="83">
        <v>0.499</v>
      </c>
      <c r="F48" s="83">
        <v>1.2869999999999999</v>
      </c>
      <c r="G48" s="83">
        <v>0.84100000000000008</v>
      </c>
      <c r="H48" s="83">
        <v>1.3819999999999999</v>
      </c>
      <c r="I48" s="34">
        <f t="shared" si="5"/>
        <v>0.499</v>
      </c>
      <c r="J48" s="34">
        <f t="shared" si="6"/>
        <v>1.2869999999999999</v>
      </c>
      <c r="K48" s="34">
        <f t="shared" si="7"/>
        <v>0.84100000000000008</v>
      </c>
      <c r="L48" s="34">
        <f t="shared" si="8"/>
        <v>1.3819999999999999</v>
      </c>
    </row>
    <row r="49" spans="1:12" ht="34" x14ac:dyDescent="0.2">
      <c r="A49" s="20">
        <v>14</v>
      </c>
      <c r="B49" s="79" t="s">
        <v>184</v>
      </c>
      <c r="C49" s="80">
        <v>1</v>
      </c>
      <c r="D49" s="80" t="s">
        <v>6</v>
      </c>
      <c r="E49" s="83">
        <v>0.499</v>
      </c>
      <c r="F49" s="83">
        <v>1.2869999999999999</v>
      </c>
      <c r="G49" s="83">
        <v>0.84100000000000008</v>
      </c>
      <c r="H49" s="83">
        <v>1.3819999999999999</v>
      </c>
      <c r="I49" s="34">
        <f t="shared" si="5"/>
        <v>0.499</v>
      </c>
      <c r="J49" s="34">
        <f t="shared" si="6"/>
        <v>1.2869999999999999</v>
      </c>
      <c r="K49" s="34">
        <f t="shared" si="7"/>
        <v>0.84100000000000008</v>
      </c>
      <c r="L49" s="34">
        <f t="shared" si="8"/>
        <v>1.3819999999999999</v>
      </c>
    </row>
    <row r="50" spans="1:12" ht="34" x14ac:dyDescent="0.2">
      <c r="A50" s="20">
        <v>15</v>
      </c>
      <c r="B50" s="79" t="s">
        <v>185</v>
      </c>
      <c r="C50" s="80">
        <v>1</v>
      </c>
      <c r="D50" s="80" t="s">
        <v>190</v>
      </c>
      <c r="E50" s="34">
        <v>0.2</v>
      </c>
      <c r="F50" s="34">
        <v>2.46</v>
      </c>
      <c r="G50" s="34">
        <v>3.15</v>
      </c>
      <c r="H50" s="34">
        <v>2.0999999999999996</v>
      </c>
      <c r="I50" s="34">
        <f t="shared" si="5"/>
        <v>0.2</v>
      </c>
      <c r="J50" s="34">
        <f t="shared" si="6"/>
        <v>2.46</v>
      </c>
      <c r="K50" s="34">
        <f t="shared" si="7"/>
        <v>3.15</v>
      </c>
      <c r="L50" s="34">
        <f t="shared" si="8"/>
        <v>2.0999999999999996</v>
      </c>
    </row>
    <row r="51" spans="1:12" ht="34" x14ac:dyDescent="0.2">
      <c r="A51" s="20">
        <v>16</v>
      </c>
      <c r="B51" s="79" t="s">
        <v>186</v>
      </c>
      <c r="C51" s="80">
        <v>2</v>
      </c>
      <c r="D51" s="80" t="s">
        <v>6</v>
      </c>
      <c r="E51" s="83">
        <v>0.499</v>
      </c>
      <c r="F51" s="83">
        <v>1.2869999999999999</v>
      </c>
      <c r="G51" s="83">
        <v>0.84100000000000008</v>
      </c>
      <c r="H51" s="83">
        <v>1.3819999999999999</v>
      </c>
      <c r="I51" s="34">
        <f t="shared" si="5"/>
        <v>0.998</v>
      </c>
      <c r="J51" s="34">
        <f t="shared" si="6"/>
        <v>2.5739999999999998</v>
      </c>
      <c r="K51" s="34">
        <f t="shared" si="7"/>
        <v>1.6820000000000002</v>
      </c>
      <c r="L51" s="34">
        <f t="shared" si="8"/>
        <v>2.7639999999999998</v>
      </c>
    </row>
    <row r="52" spans="1:12" ht="17" x14ac:dyDescent="0.2">
      <c r="A52" s="20">
        <v>17</v>
      </c>
      <c r="B52" s="79" t="s">
        <v>187</v>
      </c>
      <c r="C52" s="80">
        <v>1</v>
      </c>
      <c r="D52" s="80" t="s">
        <v>63</v>
      </c>
      <c r="E52" s="34">
        <v>0.69499999999999995</v>
      </c>
      <c r="F52" s="34">
        <v>1.6990000000000001</v>
      </c>
      <c r="G52" s="34">
        <v>1.181</v>
      </c>
      <c r="H52" s="34">
        <v>1.825</v>
      </c>
      <c r="I52" s="34">
        <f t="shared" si="5"/>
        <v>0.69499999999999995</v>
      </c>
      <c r="J52" s="34">
        <f t="shared" si="6"/>
        <v>1.6990000000000001</v>
      </c>
      <c r="K52" s="34">
        <f t="shared" si="7"/>
        <v>1.181</v>
      </c>
      <c r="L52" s="34">
        <f t="shared" si="8"/>
        <v>1.825</v>
      </c>
    </row>
    <row r="53" spans="1:12" ht="17" x14ac:dyDescent="0.2">
      <c r="A53" s="20">
        <v>18</v>
      </c>
      <c r="B53" s="79" t="s">
        <v>188</v>
      </c>
      <c r="C53" s="80">
        <v>1</v>
      </c>
      <c r="D53" s="80" t="s">
        <v>63</v>
      </c>
      <c r="E53" s="34">
        <v>0.69499999999999995</v>
      </c>
      <c r="F53" s="34">
        <v>1.6990000000000001</v>
      </c>
      <c r="G53" s="34">
        <v>1.181</v>
      </c>
      <c r="H53" s="34">
        <v>1.825</v>
      </c>
      <c r="I53" s="34">
        <f t="shared" si="5"/>
        <v>0.69499999999999995</v>
      </c>
      <c r="J53" s="34">
        <f t="shared" si="6"/>
        <v>1.6990000000000001</v>
      </c>
      <c r="K53" s="34">
        <f t="shared" si="7"/>
        <v>1.181</v>
      </c>
      <c r="L53" s="34">
        <f t="shared" si="8"/>
        <v>1.825</v>
      </c>
    </row>
    <row r="54" spans="1:12" ht="17" x14ac:dyDescent="0.2">
      <c r="A54" s="20">
        <v>19</v>
      </c>
      <c r="B54" s="79" t="s">
        <v>189</v>
      </c>
      <c r="C54" s="80">
        <v>1</v>
      </c>
      <c r="D54" s="80" t="s">
        <v>63</v>
      </c>
      <c r="E54" s="34">
        <v>0.69499999999999995</v>
      </c>
      <c r="F54" s="34">
        <v>1.6990000000000001</v>
      </c>
      <c r="G54" s="34">
        <v>1.181</v>
      </c>
      <c r="H54" s="34">
        <v>1.825</v>
      </c>
      <c r="I54" s="34">
        <f t="shared" si="5"/>
        <v>0.69499999999999995</v>
      </c>
      <c r="J54" s="34">
        <f t="shared" si="6"/>
        <v>1.6990000000000001</v>
      </c>
      <c r="K54" s="34">
        <f t="shared" si="7"/>
        <v>1.181</v>
      </c>
      <c r="L54" s="34">
        <f t="shared" si="8"/>
        <v>1.825</v>
      </c>
    </row>
    <row r="56" spans="1:12" x14ac:dyDescent="0.15">
      <c r="I56" s="142" t="s">
        <v>194</v>
      </c>
      <c r="J56" s="142"/>
      <c r="K56" s="142"/>
      <c r="L56" s="142"/>
    </row>
    <row r="61" spans="1:12" ht="18" x14ac:dyDescent="0.2">
      <c r="I61" s="143" t="s">
        <v>195</v>
      </c>
      <c r="J61" s="143"/>
      <c r="K61" s="143"/>
      <c r="L61" s="143"/>
    </row>
  </sheetData>
  <mergeCells count="16">
    <mergeCell ref="J3:M3"/>
    <mergeCell ref="C18:C19"/>
    <mergeCell ref="A18:A19"/>
    <mergeCell ref="B18:B19"/>
    <mergeCell ref="D18:D19"/>
    <mergeCell ref="E18:H18"/>
    <mergeCell ref="A3:A4"/>
    <mergeCell ref="B3:B4"/>
    <mergeCell ref="C3:D3"/>
    <mergeCell ref="E3:E4"/>
    <mergeCell ref="F3:I3"/>
    <mergeCell ref="I56:L56"/>
    <mergeCell ref="I61:L61"/>
    <mergeCell ref="A43:A44"/>
    <mergeCell ref="B43:B44"/>
    <mergeCell ref="I18:L18"/>
  </mergeCells>
  <conditionalFormatting sqref="C6:E15">
    <cfRule type="cellIs" dxfId="5" priority="1" operator="equal">
      <formula>0</formula>
    </cfRule>
  </conditionalFormatting>
  <conditionalFormatting sqref="J6:M15">
    <cfRule type="cellIs" dxfId="4" priority="2" operator="equal">
      <formula>0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zoomScaleNormal="100" workbookViewId="0">
      <selection activeCell="I17" sqref="I17"/>
    </sheetView>
  </sheetViews>
  <sheetFormatPr baseColWidth="10" defaultColWidth="8.83203125" defaultRowHeight="15" x14ac:dyDescent="0.2"/>
  <cols>
    <col min="2" max="2" width="36" customWidth="1"/>
    <col min="3" max="3" width="9.83203125" customWidth="1"/>
    <col min="4" max="4" width="10" customWidth="1"/>
    <col min="5" max="6" width="9.33203125" customWidth="1"/>
    <col min="7" max="7" width="9.1640625" customWidth="1"/>
    <col min="18" max="18" width="4" customWidth="1"/>
    <col min="21" max="22" width="10.6640625" customWidth="1"/>
  </cols>
  <sheetData>
    <row r="1" spans="1:7" ht="16" x14ac:dyDescent="0.2">
      <c r="A1" s="1" t="s">
        <v>86</v>
      </c>
      <c r="B1" s="1"/>
      <c r="C1" s="1"/>
      <c r="D1" s="1"/>
      <c r="E1" s="1"/>
      <c r="F1" s="1"/>
    </row>
    <row r="2" spans="1:7" ht="16" x14ac:dyDescent="0.2">
      <c r="A2" s="1"/>
      <c r="B2" s="1"/>
      <c r="C2" s="1"/>
      <c r="D2" s="1"/>
      <c r="E2" s="1"/>
      <c r="F2" s="29" t="s">
        <v>19</v>
      </c>
    </row>
    <row r="3" spans="1:7" ht="46.5" customHeight="1" x14ac:dyDescent="0.2">
      <c r="A3" s="4" t="s">
        <v>2</v>
      </c>
      <c r="B3" s="4" t="s">
        <v>20</v>
      </c>
      <c r="C3" s="31" t="s">
        <v>79</v>
      </c>
      <c r="D3" s="30" t="s">
        <v>80</v>
      </c>
      <c r="E3" s="30" t="s">
        <v>81</v>
      </c>
      <c r="F3" s="30" t="s">
        <v>82</v>
      </c>
      <c r="G3" s="30" t="s">
        <v>83</v>
      </c>
    </row>
    <row r="4" spans="1:7" ht="17" x14ac:dyDescent="0.2">
      <c r="A4" s="4" t="s">
        <v>22</v>
      </c>
      <c r="B4" s="7" t="s">
        <v>23</v>
      </c>
      <c r="C4" s="5"/>
      <c r="D4" s="5"/>
      <c r="E4" s="5"/>
      <c r="F4" s="5"/>
      <c r="G4" s="5"/>
    </row>
    <row r="5" spans="1:7" ht="20" x14ac:dyDescent="0.2">
      <c r="A5" s="3">
        <v>1</v>
      </c>
      <c r="B5" s="5" t="s">
        <v>24</v>
      </c>
      <c r="C5" s="3">
        <v>7.4999999999999997E-3</v>
      </c>
      <c r="D5" s="3">
        <v>3.0000000000000001E-3</v>
      </c>
      <c r="E5" s="3">
        <v>4.2999999999999997E-2</v>
      </c>
      <c r="F5" s="3">
        <v>7.0000000000000001E-3</v>
      </c>
      <c r="G5" s="3">
        <v>5.0999999999999997E-2</v>
      </c>
    </row>
    <row r="6" spans="1:7" ht="20" x14ac:dyDescent="0.2">
      <c r="A6" s="3">
        <v>2</v>
      </c>
      <c r="B6" s="5" t="s">
        <v>25</v>
      </c>
      <c r="C6" s="3">
        <v>6.8999999999999999E-3</v>
      </c>
      <c r="D6" s="3">
        <v>3.0000000000000001E-3</v>
      </c>
      <c r="E6" s="3">
        <v>2.9000000000000001E-2</v>
      </c>
      <c r="F6" s="3">
        <v>2.2000000000000001E-3</v>
      </c>
      <c r="G6" s="3">
        <v>4.1000000000000003E-3</v>
      </c>
    </row>
    <row r="7" spans="1:7" ht="20" x14ac:dyDescent="0.2">
      <c r="A7" s="3">
        <v>3</v>
      </c>
      <c r="B7" s="5" t="s">
        <v>26</v>
      </c>
      <c r="C7" s="3">
        <v>5.7000000000000002E-3</v>
      </c>
      <c r="D7" s="3">
        <v>2E-3</v>
      </c>
      <c r="E7" s="3">
        <v>1.8100000000000002E-2</v>
      </c>
      <c r="F7" s="3">
        <v>2.2000000000000001E-3</v>
      </c>
      <c r="G7" s="3">
        <v>3.5000000000000001E-3</v>
      </c>
    </row>
    <row r="8" spans="1:7" ht="19" x14ac:dyDescent="0.2">
      <c r="A8" s="3">
        <v>4</v>
      </c>
      <c r="B8" s="5" t="s">
        <v>27</v>
      </c>
      <c r="C8" s="3">
        <v>4.4999999999999997E-3</v>
      </c>
      <c r="D8" s="3">
        <v>2E-3</v>
      </c>
      <c r="E8" s="3">
        <v>1.3899999999999999E-2</v>
      </c>
      <c r="F8" s="3">
        <v>2E-3</v>
      </c>
      <c r="G8" s="3">
        <v>2.8999999999999998E-3</v>
      </c>
    </row>
    <row r="9" spans="1:7" ht="20" x14ac:dyDescent="0.2">
      <c r="A9" s="3">
        <v>5</v>
      </c>
      <c r="B9" s="5" t="s">
        <v>28</v>
      </c>
      <c r="C9" s="3">
        <v>3.2000000000000002E-3</v>
      </c>
      <c r="D9" s="3">
        <v>1.1999999999999999E-3</v>
      </c>
      <c r="E9" s="3">
        <v>6.8999999999999999E-3</v>
      </c>
      <c r="F9" s="3">
        <v>2.8999999999999998E-3</v>
      </c>
      <c r="G9" s="3">
        <v>2.3999999999999998E-3</v>
      </c>
    </row>
    <row r="10" spans="1:7" ht="17" x14ac:dyDescent="0.2">
      <c r="A10" s="4" t="s">
        <v>29</v>
      </c>
      <c r="B10" s="7" t="s">
        <v>30</v>
      </c>
      <c r="C10" s="5"/>
      <c r="D10" s="5"/>
      <c r="E10" s="5"/>
      <c r="F10" s="5"/>
      <c r="G10" s="5"/>
    </row>
    <row r="11" spans="1:7" ht="17" x14ac:dyDescent="0.2">
      <c r="A11" s="3">
        <v>1</v>
      </c>
      <c r="B11" s="5" t="s">
        <v>31</v>
      </c>
      <c r="C11" s="3"/>
      <c r="D11" s="3"/>
      <c r="E11" s="3"/>
      <c r="F11" s="3"/>
      <c r="G11" s="3"/>
    </row>
    <row r="12" spans="1:7" ht="17" x14ac:dyDescent="0.2">
      <c r="A12" s="3">
        <v>2</v>
      </c>
      <c r="B12" s="5" t="s">
        <v>32</v>
      </c>
      <c r="C12" s="5"/>
      <c r="D12" s="5"/>
      <c r="E12" s="3">
        <v>2.0400000000000001E-3</v>
      </c>
      <c r="F12" s="3">
        <v>1.7000000000000001E-4</v>
      </c>
      <c r="G12" s="5"/>
    </row>
    <row r="13" spans="1:7" ht="17" x14ac:dyDescent="0.2">
      <c r="A13" s="3">
        <v>3</v>
      </c>
      <c r="B13" s="5" t="s">
        <v>33</v>
      </c>
      <c r="C13" s="5"/>
      <c r="D13" s="5"/>
      <c r="E13" s="3">
        <v>2.3999999999999998E-3</v>
      </c>
      <c r="F13" s="3">
        <v>2.0000000000000001E-4</v>
      </c>
      <c r="G13" s="5"/>
    </row>
    <row r="14" spans="1:7" ht="17" x14ac:dyDescent="0.2">
      <c r="A14" s="3">
        <v>4</v>
      </c>
      <c r="B14" s="5" t="s">
        <v>34</v>
      </c>
      <c r="C14" s="5"/>
      <c r="D14" s="5"/>
      <c r="E14" s="3">
        <v>2.82E-3</v>
      </c>
      <c r="F14" s="3">
        <v>2.4000000000000001E-4</v>
      </c>
      <c r="G14" s="5"/>
    </row>
    <row r="15" spans="1:7" ht="17" x14ac:dyDescent="0.2">
      <c r="A15" s="3">
        <v>5</v>
      </c>
      <c r="B15" s="5" t="s">
        <v>35</v>
      </c>
      <c r="C15" s="5"/>
      <c r="D15" s="5"/>
      <c r="E15" s="3">
        <v>3.32E-3</v>
      </c>
      <c r="F15" s="3">
        <v>2.7999999999999998E-4</v>
      </c>
      <c r="G15" s="5"/>
    </row>
    <row r="16" spans="1:7" ht="17" x14ac:dyDescent="0.2">
      <c r="A16" s="3">
        <v>6</v>
      </c>
      <c r="B16" s="5" t="s">
        <v>36</v>
      </c>
      <c r="C16" s="5"/>
      <c r="D16" s="5"/>
      <c r="E16" s="3">
        <v>3.8999999999999998E-3</v>
      </c>
      <c r="F16" s="3">
        <v>4.2999999999999999E-4</v>
      </c>
      <c r="G16" s="5"/>
    </row>
    <row r="17" spans="1:6" ht="16" x14ac:dyDescent="0.2">
      <c r="A17" s="2" t="s">
        <v>18</v>
      </c>
      <c r="B17" s="2"/>
      <c r="C17" s="2"/>
      <c r="D17" s="2"/>
      <c r="E17" s="2"/>
      <c r="F1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98"/>
  <sheetViews>
    <sheetView view="pageBreakPreview" zoomScale="86" zoomScaleNormal="73" zoomScaleSheetLayoutView="86" workbookViewId="0">
      <selection activeCell="P8" sqref="P8"/>
    </sheetView>
  </sheetViews>
  <sheetFormatPr baseColWidth="10" defaultColWidth="9.1640625" defaultRowHeight="16" x14ac:dyDescent="0.2"/>
  <cols>
    <col min="1" max="1" width="5.1640625" style="55" customWidth="1"/>
    <col min="2" max="2" width="14.33203125" style="63" customWidth="1"/>
    <col min="3" max="3" width="7.1640625" style="55" customWidth="1"/>
    <col min="4" max="4" width="9.6640625" style="55" customWidth="1"/>
    <col min="5" max="5" width="9.1640625" style="55" customWidth="1"/>
    <col min="6" max="7" width="9.6640625" style="55" customWidth="1"/>
    <col min="8" max="8" width="10" style="55" customWidth="1"/>
    <col min="9" max="9" width="9.5" style="55" customWidth="1"/>
    <col min="10" max="10" width="9.6640625" style="55" customWidth="1"/>
    <col min="11" max="11" width="9.5" style="55" customWidth="1"/>
    <col min="12" max="13" width="9.6640625" style="55" customWidth="1"/>
    <col min="14" max="14" width="9.33203125" style="55" customWidth="1"/>
    <col min="15" max="15" width="9.6640625" style="55" customWidth="1"/>
    <col min="16" max="16" width="9.5" style="55" customWidth="1"/>
    <col min="17" max="17" width="10.1640625" style="55" customWidth="1"/>
    <col min="18" max="18" width="2.1640625" style="55" customWidth="1"/>
    <col min="19" max="19" width="9.83203125" style="55" customWidth="1"/>
    <col min="20" max="20" width="9.6640625" style="55" customWidth="1"/>
    <col min="21" max="21" width="10" style="55" customWidth="1"/>
    <col min="22" max="22" width="9.5" style="55" customWidth="1"/>
    <col min="23" max="16384" width="9.1640625" style="55"/>
  </cols>
  <sheetData>
    <row r="1" spans="1:13" s="95" customFormat="1" ht="26.25" customHeight="1" x14ac:dyDescent="0.2">
      <c r="A1" s="93" t="s">
        <v>216</v>
      </c>
      <c r="B1" s="94"/>
      <c r="C1" s="93"/>
    </row>
    <row r="2" spans="1:13" s="98" customFormat="1" ht="28.5" customHeight="1" x14ac:dyDescent="0.2">
      <c r="A2" s="93" t="s">
        <v>204</v>
      </c>
      <c r="B2" s="94"/>
      <c r="C2" s="93"/>
      <c r="D2" s="93"/>
      <c r="E2" s="93"/>
      <c r="F2" s="93"/>
      <c r="G2" s="93"/>
      <c r="H2" s="93"/>
    </row>
    <row r="3" spans="1:13" s="2" customFormat="1" x14ac:dyDescent="0.2">
      <c r="A3" s="166" t="s">
        <v>2</v>
      </c>
      <c r="B3" s="166" t="s">
        <v>37</v>
      </c>
      <c r="C3" s="166" t="s">
        <v>39</v>
      </c>
      <c r="D3" s="166" t="s">
        <v>40</v>
      </c>
      <c r="E3" s="166"/>
      <c r="F3" s="166"/>
      <c r="G3" s="166"/>
      <c r="H3" s="166"/>
      <c r="I3" s="166" t="s">
        <v>41</v>
      </c>
      <c r="J3" s="166"/>
      <c r="K3" s="166"/>
      <c r="L3" s="166"/>
      <c r="M3" s="166"/>
    </row>
    <row r="4" spans="1:13" s="2" customFormat="1" ht="58.5" customHeight="1" x14ac:dyDescent="0.2">
      <c r="A4" s="166"/>
      <c r="B4" s="166"/>
      <c r="C4" s="166"/>
      <c r="D4" s="65" t="s">
        <v>206</v>
      </c>
      <c r="E4" s="65" t="s">
        <v>207</v>
      </c>
      <c r="F4" s="65" t="s">
        <v>208</v>
      </c>
      <c r="G4" s="65" t="s">
        <v>209</v>
      </c>
      <c r="H4" s="4" t="s">
        <v>210</v>
      </c>
      <c r="I4" s="4" t="s">
        <v>101</v>
      </c>
      <c r="J4" s="4" t="s">
        <v>102</v>
      </c>
      <c r="K4" s="4" t="s">
        <v>103</v>
      </c>
      <c r="L4" s="4" t="s">
        <v>104</v>
      </c>
      <c r="M4" s="4" t="s">
        <v>83</v>
      </c>
    </row>
    <row r="5" spans="1:13" s="2" customFormat="1" ht="17" customHeight="1" x14ac:dyDescent="0.2">
      <c r="A5" s="57"/>
      <c r="B5" s="58" t="s">
        <v>47</v>
      </c>
      <c r="C5" s="36">
        <f>C6+C12</f>
        <v>130</v>
      </c>
      <c r="D5" s="36"/>
      <c r="E5" s="36"/>
      <c r="F5" s="36"/>
      <c r="G5" s="36"/>
      <c r="H5" s="36"/>
      <c r="I5" s="36">
        <f t="shared" ref="I5" si="0">I6+I12</f>
        <v>85.206250000000011</v>
      </c>
      <c r="J5" s="36">
        <f t="shared" ref="J5" si="1">J6+J12</f>
        <v>31.117599999999989</v>
      </c>
      <c r="K5" s="36">
        <f t="shared" ref="K5" si="2">K6+K12</f>
        <v>312.88836000000003</v>
      </c>
      <c r="L5" s="36">
        <f t="shared" ref="L5" si="3">L6+L12</f>
        <v>37.288500000000006</v>
      </c>
      <c r="M5" s="36">
        <f t="shared" ref="M5" si="4">M6+M12</f>
        <v>52.736749999999994</v>
      </c>
    </row>
    <row r="6" spans="1:13" s="2" customFormat="1" ht="17" customHeight="1" x14ac:dyDescent="0.2">
      <c r="A6" s="4" t="s">
        <v>22</v>
      </c>
      <c r="B6" s="7" t="s">
        <v>23</v>
      </c>
      <c r="C6" s="76">
        <f>SUM(C7:C11)</f>
        <v>65</v>
      </c>
      <c r="D6" s="78"/>
      <c r="E6" s="78"/>
      <c r="F6" s="78"/>
      <c r="G6" s="78"/>
      <c r="H6" s="78"/>
      <c r="I6" s="76">
        <f>SUM(I7:I11)</f>
        <v>85.206250000000011</v>
      </c>
      <c r="J6" s="76">
        <f t="shared" ref="J6" si="5">SUM(J7:J11)</f>
        <v>31.117599999999989</v>
      </c>
      <c r="K6" s="76">
        <f t="shared" ref="K6" si="6">SUM(K7:K11)</f>
        <v>269.55915000000005</v>
      </c>
      <c r="L6" s="76">
        <f t="shared" ref="L6" si="7">SUM(L7:L11)</f>
        <v>33.616100000000003</v>
      </c>
      <c r="M6" s="76">
        <f t="shared" ref="M6" si="8">SUM(M7:M11)</f>
        <v>52.736749999999994</v>
      </c>
    </row>
    <row r="7" spans="1:13" s="2" customFormat="1" ht="54" customHeight="1" x14ac:dyDescent="0.2">
      <c r="A7" s="3">
        <v>1</v>
      </c>
      <c r="B7" s="5" t="s">
        <v>24</v>
      </c>
      <c r="C7" s="3"/>
      <c r="D7" s="6">
        <v>7.4999999999999997E-3</v>
      </c>
      <c r="E7" s="6">
        <v>3.0000000000000001E-3</v>
      </c>
      <c r="F7" s="6">
        <v>4.2999999999999997E-2</v>
      </c>
      <c r="G7" s="6">
        <v>7.0000000000000001E-3</v>
      </c>
      <c r="H7" s="6">
        <v>5.0999999999999997E-2</v>
      </c>
      <c r="I7" s="35"/>
      <c r="J7" s="35"/>
      <c r="K7" s="35"/>
      <c r="L7" s="35"/>
      <c r="M7" s="35"/>
    </row>
    <row r="8" spans="1:13" s="2" customFormat="1" ht="54" customHeight="1" x14ac:dyDescent="0.2">
      <c r="A8" s="3">
        <v>2</v>
      </c>
      <c r="B8" s="5" t="s">
        <v>25</v>
      </c>
      <c r="C8" s="3">
        <v>2</v>
      </c>
      <c r="D8" s="6">
        <v>6.8999999999999999E-3</v>
      </c>
      <c r="E8" s="6">
        <v>3.0000000000000001E-3</v>
      </c>
      <c r="F8" s="6">
        <v>2.9000000000000001E-2</v>
      </c>
      <c r="G8" s="6">
        <v>2.2000000000000001E-3</v>
      </c>
      <c r="H8" s="6">
        <v>4.1000000000000003E-3</v>
      </c>
      <c r="I8" s="75">
        <f>M46</f>
        <v>1.8560999999999999</v>
      </c>
      <c r="J8" s="75">
        <f t="shared" ref="J8:M8" si="9">N46</f>
        <v>0.80700000000000005</v>
      </c>
      <c r="K8" s="75">
        <f t="shared" si="9"/>
        <v>4.8689</v>
      </c>
      <c r="L8" s="75">
        <f t="shared" si="9"/>
        <v>0.59179999999999999</v>
      </c>
      <c r="M8" s="75">
        <f t="shared" si="9"/>
        <v>1.1029</v>
      </c>
    </row>
    <row r="9" spans="1:13" s="2" customFormat="1" ht="54" customHeight="1" x14ac:dyDescent="0.2">
      <c r="A9" s="3">
        <v>3</v>
      </c>
      <c r="B9" s="5" t="s">
        <v>26</v>
      </c>
      <c r="C9" s="3">
        <f>C27+C28+C29+C30+C31+C32+C33+C35+C36+C37+C38+C40+C41+C44+C45+C47+C48+C50+C51+C52+C53+C54+C55+C56+C57+C62+C63+C66+C67+C69+C70+C71+C75+C76+C78+C79+C81+C82+C83+C84+C85+C86+C87+C88+C89+C90</f>
        <v>46</v>
      </c>
      <c r="D9" s="6">
        <v>5.7000000000000002E-3</v>
      </c>
      <c r="E9" s="6">
        <v>2E-3</v>
      </c>
      <c r="F9" s="6">
        <v>1.8100000000000002E-2</v>
      </c>
      <c r="G9" s="6">
        <v>2.2000000000000001E-3</v>
      </c>
      <c r="H9" s="6">
        <v>3.5000000000000001E-3</v>
      </c>
      <c r="I9" s="35">
        <f>M27+M28+M29+M30+M31+M32+M33+M35+M36+M37+M38+M40+M41+M44+M45+M47+M48+M50+M51+M52+M53+M54+M55+M56+M57+M62+M63+M66+M67+M69+M70+M71+M75+M76+M78+M79+M81+M82+M83+M84+M85+M86+M87+M88+M89+M90</f>
        <v>71.34405000000001</v>
      </c>
      <c r="J9" s="35">
        <f t="shared" ref="J9:M9" si="10">N27+N28+N29+N30+N31+N32+N33+N35+N36+N37+N38+N40+N41+N44+N45+N47+N48+N50+N51+N52+N53+N54+N55+N56+N57+N62+N63+N66+N67+N69+N70+N71+N75+N76+N78+N79+N81+N82+N83+N84+N85+N86+N87+N88+N89+N90</f>
        <v>25.032999999999991</v>
      </c>
      <c r="K9" s="35">
        <f t="shared" si="10"/>
        <v>226.54865000000004</v>
      </c>
      <c r="L9" s="35">
        <f t="shared" si="10"/>
        <v>27.536299999999997</v>
      </c>
      <c r="M9" s="35">
        <f t="shared" si="10"/>
        <v>43.807749999999999</v>
      </c>
    </row>
    <row r="10" spans="1:13" s="2" customFormat="1" ht="54" customHeight="1" x14ac:dyDescent="0.2">
      <c r="A10" s="3">
        <v>4</v>
      </c>
      <c r="B10" s="5" t="s">
        <v>27</v>
      </c>
      <c r="C10" s="3">
        <f>C34+C42+C43+C49+C58+C59+C61+C64+C65+C68+C72+C73+C74+C77</f>
        <v>14</v>
      </c>
      <c r="D10" s="6">
        <v>4.4999999999999997E-3</v>
      </c>
      <c r="E10" s="6">
        <v>2E-3</v>
      </c>
      <c r="F10" s="6">
        <v>1.3899999999999999E-2</v>
      </c>
      <c r="G10" s="6">
        <v>2E-3</v>
      </c>
      <c r="H10" s="6">
        <v>2.8999999999999998E-3</v>
      </c>
      <c r="I10" s="35">
        <f>M34+M42+M43+M49+M58+M59+M61+M64+M65+M68+M72+M73+M74+M77</f>
        <v>11.164499999999999</v>
      </c>
      <c r="J10" s="35">
        <f t="shared" ref="J10:M10" si="11">N34+N42+N43+N49+N58+N59+N61+N64+N65+N68+N72+N73+N74+N77</f>
        <v>4.9620000000000006</v>
      </c>
      <c r="K10" s="35">
        <f t="shared" si="11"/>
        <v>34.485900000000001</v>
      </c>
      <c r="L10" s="35">
        <f t="shared" si="11"/>
        <v>4.9620000000000006</v>
      </c>
      <c r="M10" s="35">
        <f t="shared" si="11"/>
        <v>7.1949000000000005</v>
      </c>
    </row>
    <row r="11" spans="1:13" s="2" customFormat="1" ht="43.5" customHeight="1" x14ac:dyDescent="0.2">
      <c r="A11" s="3">
        <v>5</v>
      </c>
      <c r="B11" s="5" t="s">
        <v>28</v>
      </c>
      <c r="C11" s="3">
        <f>C39+C60+C80</f>
        <v>3</v>
      </c>
      <c r="D11" s="6">
        <v>3.2000000000000002E-3</v>
      </c>
      <c r="E11" s="6">
        <v>1.1999999999999999E-3</v>
      </c>
      <c r="F11" s="6">
        <v>6.8999999999999999E-3</v>
      </c>
      <c r="G11" s="6">
        <v>2.8999999999999998E-3</v>
      </c>
      <c r="H11" s="6">
        <v>2.3999999999999998E-3</v>
      </c>
      <c r="I11" s="35">
        <f>M39+M60+M80</f>
        <v>0.84160000000000001</v>
      </c>
      <c r="J11" s="35">
        <f t="shared" ref="J11:M11" si="12">N39+N60+N80</f>
        <v>0.31559999999999999</v>
      </c>
      <c r="K11" s="35">
        <f t="shared" si="12"/>
        <v>3.6556999999999999</v>
      </c>
      <c r="L11" s="35">
        <f t="shared" si="12"/>
        <v>0.52600000000000002</v>
      </c>
      <c r="M11" s="35">
        <f t="shared" si="12"/>
        <v>0.63119999999999998</v>
      </c>
    </row>
    <row r="12" spans="1:13" s="2" customFormat="1" ht="18" customHeight="1" x14ac:dyDescent="0.2">
      <c r="A12" s="4" t="s">
        <v>29</v>
      </c>
      <c r="B12" s="7" t="s">
        <v>30</v>
      </c>
      <c r="C12" s="76">
        <f>SUM(C13:C17)</f>
        <v>65</v>
      </c>
      <c r="D12" s="77"/>
      <c r="E12" s="77"/>
      <c r="F12" s="77"/>
      <c r="G12" s="77"/>
      <c r="H12" s="77"/>
      <c r="I12" s="76">
        <f>SUM(I13:I17)</f>
        <v>0</v>
      </c>
      <c r="J12" s="76">
        <f t="shared" ref="J12" si="13">SUM(J13:J17)</f>
        <v>0</v>
      </c>
      <c r="K12" s="76">
        <f t="shared" ref="K12" si="14">SUM(K13:K17)</f>
        <v>43.329210000000003</v>
      </c>
      <c r="L12" s="76">
        <f t="shared" ref="L12" si="15">SUM(L13:L17)</f>
        <v>3.6724000000000006</v>
      </c>
      <c r="M12" s="76">
        <f t="shared" ref="M12" si="16">SUM(M13:M17)</f>
        <v>0</v>
      </c>
    </row>
    <row r="13" spans="1:13" s="2" customFormat="1" ht="36.75" customHeight="1" x14ac:dyDescent="0.2">
      <c r="A13" s="3">
        <v>1</v>
      </c>
      <c r="B13" s="5" t="s">
        <v>31</v>
      </c>
      <c r="C13" s="3"/>
      <c r="D13" s="6"/>
      <c r="E13" s="6"/>
      <c r="F13" s="6"/>
      <c r="G13" s="6"/>
      <c r="H13" s="6"/>
      <c r="I13" s="35"/>
      <c r="J13" s="35"/>
      <c r="K13" s="35"/>
      <c r="L13" s="35"/>
      <c r="M13" s="35"/>
    </row>
    <row r="14" spans="1:13" s="2" customFormat="1" ht="53" customHeight="1" x14ac:dyDescent="0.2">
      <c r="A14" s="3">
        <v>2</v>
      </c>
      <c r="B14" s="5" t="s">
        <v>32</v>
      </c>
      <c r="C14" s="5"/>
      <c r="D14" s="6"/>
      <c r="E14" s="6"/>
      <c r="F14" s="6">
        <v>2.0400000000000001E-3</v>
      </c>
      <c r="G14" s="6">
        <v>1.7000000000000001E-4</v>
      </c>
      <c r="H14" s="6"/>
      <c r="I14" s="35"/>
      <c r="J14" s="35"/>
      <c r="K14" s="35"/>
      <c r="L14" s="35"/>
      <c r="M14" s="35"/>
    </row>
    <row r="15" spans="1:13" s="2" customFormat="1" ht="53" customHeight="1" x14ac:dyDescent="0.2">
      <c r="A15" s="3">
        <v>3</v>
      </c>
      <c r="B15" s="5" t="s">
        <v>33</v>
      </c>
      <c r="C15" s="5">
        <f>C34+C42+C43+C49+C58+C59+C61+C64+C65+C68+C72+C73+C74+C77+C80</f>
        <v>15</v>
      </c>
      <c r="D15" s="6"/>
      <c r="E15" s="6"/>
      <c r="F15" s="6">
        <v>2.3999999999999998E-3</v>
      </c>
      <c r="G15" s="6">
        <v>2.0000000000000001E-4</v>
      </c>
      <c r="H15" s="6"/>
      <c r="I15" s="35"/>
      <c r="J15" s="35"/>
      <c r="K15" s="35">
        <f>U34+U42+U43+U49+U58+U59+U61+U64+U65+U68+U72+U73+U74+U77+U80</f>
        <v>6.5855999999999986</v>
      </c>
      <c r="L15" s="35">
        <f>V34+V42+V43+V49+V58+V59+V61+V64+V65+V68+V72+V73+V74+V77+V80</f>
        <v>0.54879999999999995</v>
      </c>
      <c r="M15" s="35"/>
    </row>
    <row r="16" spans="1:13" ht="53" customHeight="1" x14ac:dyDescent="0.2">
      <c r="A16" s="3">
        <v>4</v>
      </c>
      <c r="B16" s="5" t="s">
        <v>34</v>
      </c>
      <c r="C16" s="5">
        <f>C27+C28+C29+C30+C31+C32+C35+C36+C37+C38+C39+C40+C41+C44+C45+C47+C48+C50+C51+C52+C53+C54+C55+C56+C57+C60+C63+C66+C67+C69+C70+C71+C75+C78+C79+C81+C82+C84+C85+C86+C87+C88+C89+C90</f>
        <v>44</v>
      </c>
      <c r="D16" s="6"/>
      <c r="E16" s="6"/>
      <c r="F16" s="6">
        <v>2.82E-3</v>
      </c>
      <c r="G16" s="6">
        <v>2.4000000000000001E-4</v>
      </c>
      <c r="H16" s="6"/>
      <c r="I16" s="35"/>
      <c r="J16" s="35"/>
      <c r="K16" s="35">
        <f>U27+U28+U29+U30+U31+U32+U35+U36+U37+U38+U39+U40+U41+U44+U45+U47+U48+U50+U51+U52+U53+U54+U55+U56+U57+U60+U63+U66+U67+U69+U70+U71+U75+U78+U79+U81+U82+U84+U85+U86+U87+U88+U89+U90</f>
        <v>32.171970000000002</v>
      </c>
      <c r="L16" s="35">
        <f>V27+V28+V29+V30+V31+V32+V35+V36+V37+V38+V39+V40+V41+V44+V45+V47+V48+V50+V51+V52+V53+V54+V55+V56+V57+V60+V63+V66+V67+V69+V70+V71+V75+V78+V79+V81+V82+V84+V85+V86+V87+V88+V89+V90</f>
        <v>2.7380400000000007</v>
      </c>
      <c r="M16" s="35"/>
    </row>
    <row r="17" spans="1:22" ht="53" customHeight="1" x14ac:dyDescent="0.2">
      <c r="A17" s="3">
        <v>5</v>
      </c>
      <c r="B17" s="5" t="s">
        <v>35</v>
      </c>
      <c r="C17" s="5">
        <f>C33+C46+C62+C76+C83</f>
        <v>6</v>
      </c>
      <c r="D17" s="6"/>
      <c r="E17" s="6"/>
      <c r="F17" s="6">
        <v>3.32E-3</v>
      </c>
      <c r="G17" s="6">
        <v>2.7999999999999998E-4</v>
      </c>
      <c r="H17" s="6"/>
      <c r="I17" s="35"/>
      <c r="J17" s="35"/>
      <c r="K17" s="35">
        <f>U33+U46+U62+U76+U83</f>
        <v>4.5716399999999995</v>
      </c>
      <c r="L17" s="35">
        <f>V33+V46+V62+V76+V83</f>
        <v>0.38556000000000001</v>
      </c>
      <c r="M17" s="35"/>
    </row>
    <row r="18" spans="1:22" ht="53" customHeight="1" x14ac:dyDescent="0.2">
      <c r="A18" s="3">
        <v>6</v>
      </c>
      <c r="B18" s="5" t="s">
        <v>36</v>
      </c>
      <c r="C18" s="5"/>
      <c r="D18" s="6"/>
      <c r="E18" s="6"/>
      <c r="F18" s="6">
        <v>3.8999999999999998E-3</v>
      </c>
      <c r="G18" s="6">
        <v>4.2999999999999999E-4</v>
      </c>
      <c r="H18" s="6"/>
      <c r="I18" s="35"/>
      <c r="J18" s="35"/>
      <c r="K18" s="35"/>
      <c r="L18" s="35"/>
      <c r="M18" s="35"/>
    </row>
    <row r="19" spans="1:22" ht="18" customHeight="1" x14ac:dyDescent="0.2">
      <c r="A19" s="99"/>
      <c r="B19" s="100"/>
      <c r="C19" s="100"/>
      <c r="D19" s="101"/>
      <c r="E19" s="101"/>
      <c r="F19" s="101"/>
      <c r="G19" s="101"/>
      <c r="H19" s="101"/>
      <c r="I19" s="102"/>
      <c r="J19" s="102"/>
      <c r="K19" s="102"/>
      <c r="L19" s="102"/>
      <c r="M19" s="102"/>
    </row>
    <row r="20" spans="1:22" ht="18" customHeight="1" x14ac:dyDescent="0.2">
      <c r="A20" s="99"/>
      <c r="B20" s="100"/>
      <c r="C20" s="100"/>
      <c r="D20" s="101"/>
      <c r="E20" s="101"/>
      <c r="F20" s="101"/>
      <c r="G20" s="101"/>
      <c r="H20" s="101"/>
      <c r="I20" s="102"/>
      <c r="J20" s="102"/>
      <c r="K20" s="102"/>
      <c r="L20" s="102"/>
      <c r="M20" s="102"/>
    </row>
    <row r="22" spans="1:22" s="95" customFormat="1" ht="28.5" customHeight="1" x14ac:dyDescent="0.2">
      <c r="A22" s="96" t="s">
        <v>205</v>
      </c>
      <c r="B22" s="97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</row>
    <row r="23" spans="1:22" s="60" customFormat="1" ht="32.25" customHeight="1" x14ac:dyDescent="0.2">
      <c r="A23" s="168" t="s">
        <v>2</v>
      </c>
      <c r="B23" s="170" t="s">
        <v>74</v>
      </c>
      <c r="C23" s="172" t="s">
        <v>105</v>
      </c>
      <c r="D23" s="172" t="s">
        <v>106</v>
      </c>
      <c r="E23" s="174" t="s">
        <v>107</v>
      </c>
      <c r="F23" s="167" t="s">
        <v>169</v>
      </c>
      <c r="G23" s="167"/>
      <c r="H23" s="176" t="s">
        <v>75</v>
      </c>
      <c r="I23" s="176"/>
      <c r="J23" s="176"/>
      <c r="K23" s="176"/>
      <c r="L23" s="177"/>
      <c r="M23" s="162" t="s">
        <v>41</v>
      </c>
      <c r="N23" s="162"/>
      <c r="O23" s="162"/>
      <c r="P23" s="162"/>
      <c r="Q23" s="163"/>
      <c r="R23" s="59"/>
      <c r="S23" s="164" t="s">
        <v>76</v>
      </c>
      <c r="T23" s="164"/>
      <c r="U23" s="165" t="s">
        <v>41</v>
      </c>
      <c r="V23" s="165"/>
    </row>
    <row r="24" spans="1:22" ht="58.5" customHeight="1" x14ac:dyDescent="0.2">
      <c r="A24" s="169"/>
      <c r="B24" s="171"/>
      <c r="C24" s="173"/>
      <c r="D24" s="173"/>
      <c r="E24" s="175"/>
      <c r="F24" s="56" t="s">
        <v>77</v>
      </c>
      <c r="G24" s="56" t="s">
        <v>78</v>
      </c>
      <c r="H24" s="117" t="s">
        <v>206</v>
      </c>
      <c r="I24" s="118" t="s">
        <v>207</v>
      </c>
      <c r="J24" s="118" t="s">
        <v>208</v>
      </c>
      <c r="K24" s="118" t="s">
        <v>209</v>
      </c>
      <c r="L24" s="56" t="s">
        <v>210</v>
      </c>
      <c r="M24" s="61" t="s">
        <v>101</v>
      </c>
      <c r="N24" s="62" t="s">
        <v>102</v>
      </c>
      <c r="O24" s="62" t="s">
        <v>103</v>
      </c>
      <c r="P24" s="62" t="s">
        <v>104</v>
      </c>
      <c r="Q24" s="62" t="s">
        <v>83</v>
      </c>
      <c r="R24" s="2"/>
      <c r="S24" s="65" t="s">
        <v>208</v>
      </c>
      <c r="T24" s="65" t="s">
        <v>209</v>
      </c>
      <c r="U24" s="23" t="s">
        <v>103</v>
      </c>
      <c r="V24" s="23" t="s">
        <v>104</v>
      </c>
    </row>
    <row r="25" spans="1:22" ht="34" x14ac:dyDescent="0.2">
      <c r="A25" s="65" t="s">
        <v>22</v>
      </c>
      <c r="B25" s="66" t="s">
        <v>84</v>
      </c>
      <c r="C25" s="92">
        <f>SUM(C27:C90)</f>
        <v>65</v>
      </c>
      <c r="D25" s="67"/>
      <c r="E25" s="33"/>
      <c r="F25" s="34"/>
      <c r="G25" s="34"/>
      <c r="H25" s="34"/>
      <c r="I25" s="34"/>
      <c r="J25" s="34"/>
      <c r="K25" s="34"/>
      <c r="L25" s="34"/>
      <c r="M25" s="68">
        <f>SUM(M26:M117)</f>
        <v>85.206250000000011</v>
      </c>
      <c r="N25" s="68">
        <f>SUM(N26:N117)</f>
        <v>31.117599999999989</v>
      </c>
      <c r="O25" s="68">
        <f>SUM(O26:O117)</f>
        <v>269.55915000000005</v>
      </c>
      <c r="P25" s="68">
        <f>SUM(P26:P117)</f>
        <v>33.616099999999996</v>
      </c>
      <c r="Q25" s="68">
        <f>SUM(Q26:Q117)</f>
        <v>52.736750000000001</v>
      </c>
      <c r="R25" s="2"/>
      <c r="S25" s="33"/>
      <c r="T25" s="33"/>
      <c r="U25" s="68">
        <f>SUM(U26:U117)</f>
        <v>43.329209999999996</v>
      </c>
      <c r="V25" s="68">
        <f>SUM(V26:V117)</f>
        <v>3.6724000000000023</v>
      </c>
    </row>
    <row r="26" spans="1:22" ht="21" customHeight="1" x14ac:dyDescent="0.2">
      <c r="A26" s="69" t="s">
        <v>85</v>
      </c>
      <c r="B26" s="123" t="s">
        <v>49</v>
      </c>
      <c r="C26" s="70"/>
      <c r="D26" s="70"/>
      <c r="E26" s="33"/>
      <c r="F26" s="34"/>
      <c r="G26" s="34"/>
      <c r="H26" s="71"/>
      <c r="I26" s="71"/>
      <c r="J26" s="71"/>
      <c r="K26" s="71"/>
      <c r="L26" s="71"/>
      <c r="M26" s="72"/>
      <c r="N26" s="72"/>
      <c r="O26" s="72"/>
      <c r="P26" s="72"/>
      <c r="Q26" s="72"/>
      <c r="R26" s="73"/>
      <c r="S26" s="33"/>
      <c r="T26" s="33"/>
      <c r="U26" s="74"/>
      <c r="V26" s="74"/>
    </row>
    <row r="27" spans="1:22" ht="17" x14ac:dyDescent="0.2">
      <c r="A27" s="103">
        <v>1</v>
      </c>
      <c r="B27" s="104" t="s">
        <v>164</v>
      </c>
      <c r="C27" s="105">
        <v>1</v>
      </c>
      <c r="D27" s="105">
        <v>22</v>
      </c>
      <c r="E27" s="105">
        <v>1200</v>
      </c>
      <c r="F27" s="106">
        <v>192</v>
      </c>
      <c r="G27" s="124">
        <v>0</v>
      </c>
      <c r="H27" s="64">
        <v>5.7000000000000002E-3</v>
      </c>
      <c r="I27" s="64">
        <v>2E-3</v>
      </c>
      <c r="J27" s="64">
        <v>1.8100000000000002E-2</v>
      </c>
      <c r="K27" s="64">
        <v>2.2000000000000001E-3</v>
      </c>
      <c r="L27" s="64">
        <v>3.5000000000000001E-3</v>
      </c>
      <c r="M27" s="72">
        <f t="shared" ref="M27:M58" si="17">($F27+$G27)*H27</f>
        <v>1.0944</v>
      </c>
      <c r="N27" s="72">
        <f t="shared" ref="N27:N58" si="18">($F27+$G27)*I27</f>
        <v>0.38400000000000001</v>
      </c>
      <c r="O27" s="72">
        <f t="shared" ref="O27:O58" si="19">($F27+$G27)*J27</f>
        <v>3.4752000000000001</v>
      </c>
      <c r="P27" s="72">
        <f t="shared" ref="P27:P58" si="20">($F27+$G27)*K27</f>
        <v>0.4224</v>
      </c>
      <c r="Q27" s="72">
        <f t="shared" ref="Q27:Q58" si="21">($F27+$G27)*L27</f>
        <v>0.67200000000000004</v>
      </c>
      <c r="R27" s="73"/>
      <c r="S27" s="33">
        <v>2.82E-3</v>
      </c>
      <c r="T27" s="33">
        <v>2.4000000000000001E-4</v>
      </c>
      <c r="U27" s="74">
        <f t="shared" ref="U27:U58" si="22">($F27+$G27)*S27</f>
        <v>0.54144000000000003</v>
      </c>
      <c r="V27" s="74">
        <f t="shared" ref="V27:V58" si="23">($F27+$G27)*T27</f>
        <v>4.6080000000000003E-2</v>
      </c>
    </row>
    <row r="28" spans="1:22" ht="17" x14ac:dyDescent="0.2">
      <c r="A28" s="103">
        <v>2</v>
      </c>
      <c r="B28" s="104" t="s">
        <v>165</v>
      </c>
      <c r="C28" s="105">
        <v>1</v>
      </c>
      <c r="D28" s="105">
        <v>22</v>
      </c>
      <c r="E28" s="105">
        <v>1200</v>
      </c>
      <c r="F28" s="106">
        <v>393.5</v>
      </c>
      <c r="G28" s="124">
        <v>0</v>
      </c>
      <c r="H28" s="64">
        <v>5.7000000000000002E-3</v>
      </c>
      <c r="I28" s="64">
        <v>2E-3</v>
      </c>
      <c r="J28" s="64">
        <v>1.8100000000000002E-2</v>
      </c>
      <c r="K28" s="64">
        <v>2.2000000000000001E-3</v>
      </c>
      <c r="L28" s="64">
        <v>3.5000000000000001E-3</v>
      </c>
      <c r="M28" s="72">
        <f t="shared" si="17"/>
        <v>2.24295</v>
      </c>
      <c r="N28" s="72">
        <f t="shared" si="18"/>
        <v>0.78700000000000003</v>
      </c>
      <c r="O28" s="72">
        <f t="shared" si="19"/>
        <v>7.1223500000000008</v>
      </c>
      <c r="P28" s="72">
        <f t="shared" si="20"/>
        <v>0.86570000000000003</v>
      </c>
      <c r="Q28" s="72">
        <f t="shared" si="21"/>
        <v>1.3772500000000001</v>
      </c>
      <c r="R28" s="73"/>
      <c r="S28" s="33">
        <v>2.82E-3</v>
      </c>
      <c r="T28" s="33">
        <v>2.4000000000000001E-4</v>
      </c>
      <c r="U28" s="74">
        <f t="shared" si="22"/>
        <v>1.1096699999999999</v>
      </c>
      <c r="V28" s="74">
        <f t="shared" si="23"/>
        <v>9.4439999999999996E-2</v>
      </c>
    </row>
    <row r="29" spans="1:22" ht="17" x14ac:dyDescent="0.2">
      <c r="A29" s="103">
        <v>3</v>
      </c>
      <c r="B29" s="104" t="s">
        <v>161</v>
      </c>
      <c r="C29" s="105">
        <v>1</v>
      </c>
      <c r="D29" s="105">
        <v>22</v>
      </c>
      <c r="E29" s="105">
        <v>1200</v>
      </c>
      <c r="F29" s="106">
        <v>136.5</v>
      </c>
      <c r="G29" s="124">
        <v>0</v>
      </c>
      <c r="H29" s="64">
        <v>5.7000000000000002E-3</v>
      </c>
      <c r="I29" s="64">
        <v>2E-3</v>
      </c>
      <c r="J29" s="64">
        <v>1.8100000000000002E-2</v>
      </c>
      <c r="K29" s="64">
        <v>2.2000000000000001E-3</v>
      </c>
      <c r="L29" s="64">
        <v>3.5000000000000001E-3</v>
      </c>
      <c r="M29" s="72">
        <f t="shared" si="17"/>
        <v>0.77805000000000002</v>
      </c>
      <c r="N29" s="72">
        <f t="shared" si="18"/>
        <v>0.27300000000000002</v>
      </c>
      <c r="O29" s="72">
        <f t="shared" si="19"/>
        <v>2.47065</v>
      </c>
      <c r="P29" s="72">
        <f t="shared" si="20"/>
        <v>0.30030000000000001</v>
      </c>
      <c r="Q29" s="72">
        <f t="shared" si="21"/>
        <v>0.47775000000000001</v>
      </c>
      <c r="R29" s="73"/>
      <c r="S29" s="33">
        <v>2.82E-3</v>
      </c>
      <c r="T29" s="33">
        <v>2.4000000000000001E-4</v>
      </c>
      <c r="U29" s="74">
        <f t="shared" si="22"/>
        <v>0.38492999999999999</v>
      </c>
      <c r="V29" s="74">
        <f t="shared" si="23"/>
        <v>3.2759999999999997E-2</v>
      </c>
    </row>
    <row r="30" spans="1:22" ht="17" x14ac:dyDescent="0.2">
      <c r="A30" s="103">
        <v>4</v>
      </c>
      <c r="B30" s="104" t="s">
        <v>162</v>
      </c>
      <c r="C30" s="105">
        <v>1</v>
      </c>
      <c r="D30" s="105">
        <v>22</v>
      </c>
      <c r="E30" s="105">
        <v>1200</v>
      </c>
      <c r="F30" s="106">
        <v>315.5</v>
      </c>
      <c r="G30" s="124">
        <v>0</v>
      </c>
      <c r="H30" s="64">
        <v>5.7000000000000002E-3</v>
      </c>
      <c r="I30" s="64">
        <v>2E-3</v>
      </c>
      <c r="J30" s="64">
        <v>1.8100000000000002E-2</v>
      </c>
      <c r="K30" s="64">
        <v>2.2000000000000001E-3</v>
      </c>
      <c r="L30" s="64">
        <v>3.5000000000000001E-3</v>
      </c>
      <c r="M30" s="72">
        <f t="shared" si="17"/>
        <v>1.7983500000000001</v>
      </c>
      <c r="N30" s="72">
        <f t="shared" si="18"/>
        <v>0.63100000000000001</v>
      </c>
      <c r="O30" s="72">
        <f t="shared" si="19"/>
        <v>5.7105500000000005</v>
      </c>
      <c r="P30" s="72">
        <f t="shared" si="20"/>
        <v>0.69410000000000005</v>
      </c>
      <c r="Q30" s="72">
        <f t="shared" si="21"/>
        <v>1.10425</v>
      </c>
      <c r="R30" s="73"/>
      <c r="S30" s="33">
        <v>2.82E-3</v>
      </c>
      <c r="T30" s="33">
        <v>2.4000000000000001E-4</v>
      </c>
      <c r="U30" s="74">
        <f t="shared" si="22"/>
        <v>0.88971</v>
      </c>
      <c r="V30" s="74">
        <f t="shared" si="23"/>
        <v>7.5719999999999996E-2</v>
      </c>
    </row>
    <row r="31" spans="1:22" ht="17" x14ac:dyDescent="0.2">
      <c r="A31" s="103">
        <v>5</v>
      </c>
      <c r="B31" s="104" t="s">
        <v>163</v>
      </c>
      <c r="C31" s="105">
        <v>1</v>
      </c>
      <c r="D31" s="105">
        <v>22</v>
      </c>
      <c r="E31" s="105">
        <v>1200</v>
      </c>
      <c r="F31" s="106">
        <v>174</v>
      </c>
      <c r="G31" s="124">
        <v>0</v>
      </c>
      <c r="H31" s="64">
        <v>5.7000000000000002E-3</v>
      </c>
      <c r="I31" s="64">
        <v>2E-3</v>
      </c>
      <c r="J31" s="64">
        <v>1.8100000000000002E-2</v>
      </c>
      <c r="K31" s="64">
        <v>2.2000000000000001E-3</v>
      </c>
      <c r="L31" s="64">
        <v>3.5000000000000001E-3</v>
      </c>
      <c r="M31" s="72">
        <f t="shared" si="17"/>
        <v>0.99180000000000001</v>
      </c>
      <c r="N31" s="72">
        <f t="shared" si="18"/>
        <v>0.34800000000000003</v>
      </c>
      <c r="O31" s="72">
        <f t="shared" si="19"/>
        <v>3.1494000000000004</v>
      </c>
      <c r="P31" s="72">
        <f t="shared" si="20"/>
        <v>0.38280000000000003</v>
      </c>
      <c r="Q31" s="72">
        <f t="shared" si="21"/>
        <v>0.60899999999999999</v>
      </c>
      <c r="R31" s="73"/>
      <c r="S31" s="33">
        <v>2.82E-3</v>
      </c>
      <c r="T31" s="33">
        <v>2.4000000000000001E-4</v>
      </c>
      <c r="U31" s="74">
        <f t="shared" si="22"/>
        <v>0.49068000000000001</v>
      </c>
      <c r="V31" s="74">
        <f t="shared" si="23"/>
        <v>4.1759999999999999E-2</v>
      </c>
    </row>
    <row r="32" spans="1:22" ht="17" x14ac:dyDescent="0.2">
      <c r="A32" s="103">
        <v>6</v>
      </c>
      <c r="B32" s="104" t="s">
        <v>166</v>
      </c>
      <c r="C32" s="105">
        <v>1</v>
      </c>
      <c r="D32" s="105">
        <v>22</v>
      </c>
      <c r="E32" s="105">
        <v>1200</v>
      </c>
      <c r="F32" s="106">
        <v>64</v>
      </c>
      <c r="G32" s="124">
        <v>0</v>
      </c>
      <c r="H32" s="64">
        <v>5.7000000000000002E-3</v>
      </c>
      <c r="I32" s="64">
        <v>2E-3</v>
      </c>
      <c r="J32" s="64">
        <v>1.8100000000000002E-2</v>
      </c>
      <c r="K32" s="64">
        <v>2.2000000000000001E-3</v>
      </c>
      <c r="L32" s="64">
        <v>3.5000000000000001E-3</v>
      </c>
      <c r="M32" s="72">
        <f t="shared" si="17"/>
        <v>0.36480000000000001</v>
      </c>
      <c r="N32" s="72">
        <f t="shared" si="18"/>
        <v>0.128</v>
      </c>
      <c r="O32" s="72">
        <f t="shared" si="19"/>
        <v>1.1584000000000001</v>
      </c>
      <c r="P32" s="72">
        <f t="shared" si="20"/>
        <v>0.14080000000000001</v>
      </c>
      <c r="Q32" s="72">
        <f t="shared" si="21"/>
        <v>0.224</v>
      </c>
      <c r="R32" s="73"/>
      <c r="S32" s="33">
        <v>2.82E-3</v>
      </c>
      <c r="T32" s="33">
        <v>2.4000000000000001E-4</v>
      </c>
      <c r="U32" s="74">
        <f t="shared" si="22"/>
        <v>0.18048</v>
      </c>
      <c r="V32" s="74">
        <f t="shared" si="23"/>
        <v>1.536E-2</v>
      </c>
    </row>
    <row r="33" spans="1:22" ht="17" x14ac:dyDescent="0.2">
      <c r="A33" s="103">
        <v>7</v>
      </c>
      <c r="B33" s="104" t="s">
        <v>167</v>
      </c>
      <c r="C33" s="105">
        <v>1</v>
      </c>
      <c r="D33" s="105">
        <v>37</v>
      </c>
      <c r="E33" s="105">
        <v>1800</v>
      </c>
      <c r="F33" s="106">
        <v>258</v>
      </c>
      <c r="G33" s="124">
        <v>0</v>
      </c>
      <c r="H33" s="64">
        <v>5.7000000000000002E-3</v>
      </c>
      <c r="I33" s="64">
        <v>2E-3</v>
      </c>
      <c r="J33" s="64">
        <v>1.8100000000000002E-2</v>
      </c>
      <c r="K33" s="64">
        <v>2.2000000000000001E-3</v>
      </c>
      <c r="L33" s="64">
        <v>3.5000000000000001E-3</v>
      </c>
      <c r="M33" s="72">
        <f t="shared" si="17"/>
        <v>1.4706000000000001</v>
      </c>
      <c r="N33" s="72">
        <f t="shared" si="18"/>
        <v>0.51600000000000001</v>
      </c>
      <c r="O33" s="72">
        <f t="shared" si="19"/>
        <v>4.6698000000000004</v>
      </c>
      <c r="P33" s="72">
        <f t="shared" si="20"/>
        <v>0.56759999999999999</v>
      </c>
      <c r="Q33" s="72">
        <f t="shared" si="21"/>
        <v>0.90300000000000002</v>
      </c>
      <c r="R33" s="73"/>
      <c r="S33" s="33">
        <v>3.32E-3</v>
      </c>
      <c r="T33" s="33">
        <v>2.7999999999999998E-4</v>
      </c>
      <c r="U33" s="74">
        <f t="shared" si="22"/>
        <v>0.85655999999999999</v>
      </c>
      <c r="V33" s="74">
        <f t="shared" si="23"/>
        <v>7.2239999999999999E-2</v>
      </c>
    </row>
    <row r="34" spans="1:22" ht="17" x14ac:dyDescent="0.2">
      <c r="A34" s="103">
        <v>8</v>
      </c>
      <c r="B34" s="104" t="s">
        <v>119</v>
      </c>
      <c r="C34" s="105">
        <v>1</v>
      </c>
      <c r="D34" s="105">
        <v>15</v>
      </c>
      <c r="E34" s="105">
        <v>750</v>
      </c>
      <c r="F34" s="106">
        <v>0</v>
      </c>
      <c r="G34" s="124">
        <v>0</v>
      </c>
      <c r="H34" s="64">
        <v>4.4999999999999997E-3</v>
      </c>
      <c r="I34" s="64">
        <v>2E-3</v>
      </c>
      <c r="J34" s="64">
        <v>1.3899999999999999E-2</v>
      </c>
      <c r="K34" s="64">
        <v>2E-3</v>
      </c>
      <c r="L34" s="64">
        <v>2.8999999999999998E-3</v>
      </c>
      <c r="M34" s="72">
        <f t="shared" si="17"/>
        <v>0</v>
      </c>
      <c r="N34" s="72">
        <f t="shared" si="18"/>
        <v>0</v>
      </c>
      <c r="O34" s="72">
        <f t="shared" si="19"/>
        <v>0</v>
      </c>
      <c r="P34" s="72">
        <f t="shared" si="20"/>
        <v>0</v>
      </c>
      <c r="Q34" s="72">
        <f t="shared" si="21"/>
        <v>0</v>
      </c>
      <c r="R34" s="73"/>
      <c r="S34" s="33">
        <v>2.3999999999999998E-3</v>
      </c>
      <c r="T34" s="33">
        <v>2.0000000000000001E-4</v>
      </c>
      <c r="U34" s="74">
        <f t="shared" si="22"/>
        <v>0</v>
      </c>
      <c r="V34" s="74">
        <f t="shared" si="23"/>
        <v>0</v>
      </c>
    </row>
    <row r="35" spans="1:22" ht="40.5" customHeight="1" x14ac:dyDescent="0.2">
      <c r="A35" s="103">
        <v>9</v>
      </c>
      <c r="B35" s="107" t="s">
        <v>120</v>
      </c>
      <c r="C35" s="105">
        <v>1</v>
      </c>
      <c r="D35" s="105">
        <v>22</v>
      </c>
      <c r="E35" s="105">
        <v>1200</v>
      </c>
      <c r="F35" s="106">
        <v>253</v>
      </c>
      <c r="G35" s="124">
        <v>0</v>
      </c>
      <c r="H35" s="64">
        <v>5.7000000000000002E-3</v>
      </c>
      <c r="I35" s="64">
        <v>2E-3</v>
      </c>
      <c r="J35" s="64">
        <v>1.8100000000000002E-2</v>
      </c>
      <c r="K35" s="64">
        <v>2.2000000000000001E-3</v>
      </c>
      <c r="L35" s="64">
        <v>3.5000000000000001E-3</v>
      </c>
      <c r="M35" s="72">
        <f t="shared" si="17"/>
        <v>1.4421000000000002</v>
      </c>
      <c r="N35" s="72">
        <f t="shared" si="18"/>
        <v>0.50600000000000001</v>
      </c>
      <c r="O35" s="72">
        <f t="shared" si="19"/>
        <v>4.5793000000000008</v>
      </c>
      <c r="P35" s="72">
        <f t="shared" si="20"/>
        <v>0.55659999999999998</v>
      </c>
      <c r="Q35" s="72">
        <f t="shared" si="21"/>
        <v>0.88550000000000006</v>
      </c>
      <c r="R35" s="73"/>
      <c r="S35" s="33">
        <v>2.82E-3</v>
      </c>
      <c r="T35" s="33">
        <v>2.4000000000000001E-4</v>
      </c>
      <c r="U35" s="74">
        <f t="shared" si="22"/>
        <v>0.71345999999999998</v>
      </c>
      <c r="V35" s="74">
        <f t="shared" si="23"/>
        <v>6.0720000000000003E-2</v>
      </c>
    </row>
    <row r="36" spans="1:22" ht="17" x14ac:dyDescent="0.2">
      <c r="A36" s="103">
        <v>10</v>
      </c>
      <c r="B36" s="104" t="s">
        <v>121</v>
      </c>
      <c r="C36" s="105">
        <v>1</v>
      </c>
      <c r="D36" s="105">
        <v>22</v>
      </c>
      <c r="E36" s="105">
        <v>1200</v>
      </c>
      <c r="F36" s="106">
        <v>214</v>
      </c>
      <c r="G36" s="124">
        <v>0</v>
      </c>
      <c r="H36" s="64">
        <v>5.7000000000000002E-3</v>
      </c>
      <c r="I36" s="64">
        <v>2E-3</v>
      </c>
      <c r="J36" s="64">
        <v>1.8100000000000002E-2</v>
      </c>
      <c r="K36" s="64">
        <v>2.2000000000000001E-3</v>
      </c>
      <c r="L36" s="64">
        <v>3.5000000000000001E-3</v>
      </c>
      <c r="M36" s="72">
        <f t="shared" si="17"/>
        <v>1.2198</v>
      </c>
      <c r="N36" s="72">
        <f t="shared" si="18"/>
        <v>0.42799999999999999</v>
      </c>
      <c r="O36" s="72">
        <f t="shared" si="19"/>
        <v>3.8734000000000002</v>
      </c>
      <c r="P36" s="72">
        <f t="shared" si="20"/>
        <v>0.47080000000000005</v>
      </c>
      <c r="Q36" s="72">
        <f t="shared" si="21"/>
        <v>0.749</v>
      </c>
      <c r="R36" s="73"/>
      <c r="S36" s="33">
        <v>2.82E-3</v>
      </c>
      <c r="T36" s="33">
        <v>2.4000000000000001E-4</v>
      </c>
      <c r="U36" s="74">
        <f t="shared" si="22"/>
        <v>0.60348000000000002</v>
      </c>
      <c r="V36" s="74">
        <f t="shared" si="23"/>
        <v>5.1360000000000003E-2</v>
      </c>
    </row>
    <row r="37" spans="1:22" ht="17" x14ac:dyDescent="0.2">
      <c r="A37" s="103">
        <v>11</v>
      </c>
      <c r="B37" s="104" t="s">
        <v>122</v>
      </c>
      <c r="C37" s="105">
        <v>1</v>
      </c>
      <c r="D37" s="105">
        <v>22</v>
      </c>
      <c r="E37" s="105">
        <v>1200</v>
      </c>
      <c r="F37" s="106">
        <v>21</v>
      </c>
      <c r="G37" s="124">
        <v>0</v>
      </c>
      <c r="H37" s="64">
        <v>5.7000000000000002E-3</v>
      </c>
      <c r="I37" s="64">
        <v>2E-3</v>
      </c>
      <c r="J37" s="64">
        <v>1.8100000000000002E-2</v>
      </c>
      <c r="K37" s="64">
        <v>2.2000000000000001E-3</v>
      </c>
      <c r="L37" s="64">
        <v>3.5000000000000001E-3</v>
      </c>
      <c r="M37" s="72">
        <f t="shared" si="17"/>
        <v>0.1197</v>
      </c>
      <c r="N37" s="72">
        <f t="shared" si="18"/>
        <v>4.2000000000000003E-2</v>
      </c>
      <c r="O37" s="72">
        <f t="shared" si="19"/>
        <v>0.38010000000000005</v>
      </c>
      <c r="P37" s="72">
        <f t="shared" si="20"/>
        <v>4.6200000000000005E-2</v>
      </c>
      <c r="Q37" s="72">
        <f t="shared" si="21"/>
        <v>7.3499999999999996E-2</v>
      </c>
      <c r="R37" s="73"/>
      <c r="S37" s="33">
        <v>2.82E-3</v>
      </c>
      <c r="T37" s="33">
        <v>2.4000000000000001E-4</v>
      </c>
      <c r="U37" s="74">
        <f t="shared" si="22"/>
        <v>5.9220000000000002E-2</v>
      </c>
      <c r="V37" s="74">
        <f t="shared" si="23"/>
        <v>5.0400000000000002E-3</v>
      </c>
    </row>
    <row r="38" spans="1:22" ht="17" x14ac:dyDescent="0.2">
      <c r="A38" s="103">
        <v>12</v>
      </c>
      <c r="B38" s="104" t="s">
        <v>108</v>
      </c>
      <c r="C38" s="105">
        <v>1</v>
      </c>
      <c r="D38" s="105">
        <v>22</v>
      </c>
      <c r="E38" s="105">
        <v>1200</v>
      </c>
      <c r="F38" s="106">
        <v>28</v>
      </c>
      <c r="G38" s="124">
        <v>0</v>
      </c>
      <c r="H38" s="64">
        <v>5.7000000000000002E-3</v>
      </c>
      <c r="I38" s="64">
        <v>2E-3</v>
      </c>
      <c r="J38" s="64">
        <v>1.8100000000000002E-2</v>
      </c>
      <c r="K38" s="64">
        <v>2.2000000000000001E-3</v>
      </c>
      <c r="L38" s="64">
        <v>3.5000000000000001E-3</v>
      </c>
      <c r="M38" s="72">
        <f t="shared" si="17"/>
        <v>0.15960000000000002</v>
      </c>
      <c r="N38" s="72">
        <f t="shared" si="18"/>
        <v>5.6000000000000001E-2</v>
      </c>
      <c r="O38" s="72">
        <f t="shared" si="19"/>
        <v>0.50680000000000003</v>
      </c>
      <c r="P38" s="72">
        <f t="shared" si="20"/>
        <v>6.1600000000000002E-2</v>
      </c>
      <c r="Q38" s="72">
        <f t="shared" si="21"/>
        <v>9.8000000000000004E-2</v>
      </c>
      <c r="R38" s="73"/>
      <c r="S38" s="33">
        <v>2.82E-3</v>
      </c>
      <c r="T38" s="33">
        <v>2.4000000000000001E-4</v>
      </c>
      <c r="U38" s="74">
        <f t="shared" si="22"/>
        <v>7.8960000000000002E-2</v>
      </c>
      <c r="V38" s="74">
        <f t="shared" si="23"/>
        <v>6.7200000000000003E-3</v>
      </c>
    </row>
    <row r="39" spans="1:22" ht="17" x14ac:dyDescent="0.2">
      <c r="A39" s="103">
        <v>13</v>
      </c>
      <c r="B39" s="104" t="s">
        <v>109</v>
      </c>
      <c r="C39" s="105">
        <v>1</v>
      </c>
      <c r="D39" s="105">
        <v>20</v>
      </c>
      <c r="E39" s="105">
        <v>540</v>
      </c>
      <c r="F39" s="106">
        <v>0</v>
      </c>
      <c r="G39" s="124">
        <v>0</v>
      </c>
      <c r="H39" s="64">
        <v>3.2000000000000002E-3</v>
      </c>
      <c r="I39" s="64">
        <v>1.1999999999999999E-3</v>
      </c>
      <c r="J39" s="64">
        <v>6.8999999999999999E-3</v>
      </c>
      <c r="K39" s="64">
        <v>2.8999999999999998E-3</v>
      </c>
      <c r="L39" s="64">
        <v>2.3999999999999998E-3</v>
      </c>
      <c r="M39" s="72">
        <f t="shared" si="17"/>
        <v>0</v>
      </c>
      <c r="N39" s="72">
        <f t="shared" si="18"/>
        <v>0</v>
      </c>
      <c r="O39" s="72">
        <f t="shared" si="19"/>
        <v>0</v>
      </c>
      <c r="P39" s="72">
        <f t="shared" si="20"/>
        <v>0</v>
      </c>
      <c r="Q39" s="72">
        <f t="shared" si="21"/>
        <v>0</v>
      </c>
      <c r="R39" s="73"/>
      <c r="S39" s="33">
        <v>2.82E-3</v>
      </c>
      <c r="T39" s="33">
        <v>2.4000000000000001E-4</v>
      </c>
      <c r="U39" s="74">
        <f t="shared" si="22"/>
        <v>0</v>
      </c>
      <c r="V39" s="74">
        <f t="shared" si="23"/>
        <v>0</v>
      </c>
    </row>
    <row r="40" spans="1:22" ht="17" x14ac:dyDescent="0.2">
      <c r="A40" s="103">
        <v>14</v>
      </c>
      <c r="B40" s="104" t="s">
        <v>110</v>
      </c>
      <c r="C40" s="105">
        <v>1</v>
      </c>
      <c r="D40" s="105">
        <v>22</v>
      </c>
      <c r="E40" s="105">
        <v>1200</v>
      </c>
      <c r="F40" s="106">
        <v>161</v>
      </c>
      <c r="G40" s="124">
        <v>0</v>
      </c>
      <c r="H40" s="64">
        <v>5.7000000000000002E-3</v>
      </c>
      <c r="I40" s="64">
        <v>2E-3</v>
      </c>
      <c r="J40" s="64">
        <v>1.8100000000000002E-2</v>
      </c>
      <c r="K40" s="64">
        <v>2.2000000000000001E-3</v>
      </c>
      <c r="L40" s="64">
        <v>3.5000000000000001E-3</v>
      </c>
      <c r="M40" s="72">
        <f t="shared" si="17"/>
        <v>0.91770000000000007</v>
      </c>
      <c r="N40" s="72">
        <f t="shared" si="18"/>
        <v>0.32200000000000001</v>
      </c>
      <c r="O40" s="72">
        <f t="shared" si="19"/>
        <v>2.9141000000000004</v>
      </c>
      <c r="P40" s="72">
        <f t="shared" si="20"/>
        <v>0.35420000000000001</v>
      </c>
      <c r="Q40" s="72">
        <f t="shared" si="21"/>
        <v>0.5635</v>
      </c>
      <c r="R40" s="73"/>
      <c r="S40" s="33">
        <v>2.82E-3</v>
      </c>
      <c r="T40" s="33">
        <v>2.4000000000000001E-4</v>
      </c>
      <c r="U40" s="74">
        <f t="shared" si="22"/>
        <v>0.45401999999999998</v>
      </c>
      <c r="V40" s="74">
        <f t="shared" si="23"/>
        <v>3.8640000000000001E-2</v>
      </c>
    </row>
    <row r="41" spans="1:22" ht="16.5" customHeight="1" x14ac:dyDescent="0.2">
      <c r="A41" s="103">
        <v>15</v>
      </c>
      <c r="B41" s="104" t="s">
        <v>111</v>
      </c>
      <c r="C41" s="105">
        <v>1</v>
      </c>
      <c r="D41" s="105">
        <v>22</v>
      </c>
      <c r="E41" s="105">
        <v>1200</v>
      </c>
      <c r="F41" s="106">
        <v>183</v>
      </c>
      <c r="G41" s="124">
        <v>0</v>
      </c>
      <c r="H41" s="64">
        <v>5.7000000000000002E-3</v>
      </c>
      <c r="I41" s="64">
        <v>2E-3</v>
      </c>
      <c r="J41" s="64">
        <v>1.8100000000000002E-2</v>
      </c>
      <c r="K41" s="64">
        <v>2.2000000000000001E-3</v>
      </c>
      <c r="L41" s="64">
        <v>3.5000000000000001E-3</v>
      </c>
      <c r="M41" s="72">
        <f t="shared" si="17"/>
        <v>1.0431000000000001</v>
      </c>
      <c r="N41" s="72">
        <f t="shared" si="18"/>
        <v>0.36599999999999999</v>
      </c>
      <c r="O41" s="72">
        <f t="shared" si="19"/>
        <v>3.3123000000000005</v>
      </c>
      <c r="P41" s="72">
        <f t="shared" si="20"/>
        <v>0.40260000000000001</v>
      </c>
      <c r="Q41" s="72">
        <f t="shared" si="21"/>
        <v>0.64049999999999996</v>
      </c>
      <c r="R41" s="73"/>
      <c r="S41" s="33">
        <v>2.82E-3</v>
      </c>
      <c r="T41" s="33">
        <v>2.4000000000000001E-4</v>
      </c>
      <c r="U41" s="74">
        <f t="shared" si="22"/>
        <v>0.51605999999999996</v>
      </c>
      <c r="V41" s="74">
        <f t="shared" si="23"/>
        <v>4.3920000000000001E-2</v>
      </c>
    </row>
    <row r="42" spans="1:22" ht="17" x14ac:dyDescent="0.2">
      <c r="A42" s="103">
        <v>16</v>
      </c>
      <c r="B42" s="104" t="s">
        <v>112</v>
      </c>
      <c r="C42" s="105">
        <v>1</v>
      </c>
      <c r="D42" s="105">
        <v>11</v>
      </c>
      <c r="E42" s="105">
        <v>700</v>
      </c>
      <c r="F42" s="106">
        <v>82</v>
      </c>
      <c r="G42" s="124">
        <v>0</v>
      </c>
      <c r="H42" s="64">
        <v>4.4999999999999997E-3</v>
      </c>
      <c r="I42" s="64">
        <v>2E-3</v>
      </c>
      <c r="J42" s="64">
        <v>1.3899999999999999E-2</v>
      </c>
      <c r="K42" s="64">
        <v>2E-3</v>
      </c>
      <c r="L42" s="64">
        <v>2.8999999999999998E-3</v>
      </c>
      <c r="M42" s="72">
        <f t="shared" si="17"/>
        <v>0.36899999999999999</v>
      </c>
      <c r="N42" s="72">
        <f t="shared" si="18"/>
        <v>0.16400000000000001</v>
      </c>
      <c r="O42" s="72">
        <f t="shared" si="19"/>
        <v>1.1397999999999999</v>
      </c>
      <c r="P42" s="72">
        <f t="shared" si="20"/>
        <v>0.16400000000000001</v>
      </c>
      <c r="Q42" s="72">
        <f t="shared" si="21"/>
        <v>0.23779999999999998</v>
      </c>
      <c r="R42" s="73"/>
      <c r="S42" s="33">
        <v>2.3999999999999998E-3</v>
      </c>
      <c r="T42" s="33">
        <v>2.0000000000000001E-4</v>
      </c>
      <c r="U42" s="74">
        <f t="shared" si="22"/>
        <v>0.19679999999999997</v>
      </c>
      <c r="V42" s="74">
        <f t="shared" si="23"/>
        <v>1.6400000000000001E-2</v>
      </c>
    </row>
    <row r="43" spans="1:22" ht="17" x14ac:dyDescent="0.2">
      <c r="A43" s="103">
        <v>17</v>
      </c>
      <c r="B43" s="104" t="s">
        <v>118</v>
      </c>
      <c r="C43" s="105">
        <v>1</v>
      </c>
      <c r="D43" s="105">
        <v>11</v>
      </c>
      <c r="E43" s="105">
        <v>700</v>
      </c>
      <c r="F43" s="106">
        <v>126</v>
      </c>
      <c r="G43" s="124">
        <v>0</v>
      </c>
      <c r="H43" s="64">
        <v>4.4999999999999997E-3</v>
      </c>
      <c r="I43" s="64">
        <v>2E-3</v>
      </c>
      <c r="J43" s="64">
        <v>1.3899999999999999E-2</v>
      </c>
      <c r="K43" s="64">
        <v>2E-3</v>
      </c>
      <c r="L43" s="64">
        <v>2.8999999999999998E-3</v>
      </c>
      <c r="M43" s="72">
        <f t="shared" si="17"/>
        <v>0.56699999999999995</v>
      </c>
      <c r="N43" s="72">
        <f t="shared" si="18"/>
        <v>0.252</v>
      </c>
      <c r="O43" s="72">
        <f t="shared" si="19"/>
        <v>1.7513999999999998</v>
      </c>
      <c r="P43" s="72">
        <f t="shared" si="20"/>
        <v>0.252</v>
      </c>
      <c r="Q43" s="72">
        <f t="shared" si="21"/>
        <v>0.36539999999999995</v>
      </c>
      <c r="R43" s="73"/>
      <c r="S43" s="33">
        <v>2.3999999999999998E-3</v>
      </c>
      <c r="T43" s="33">
        <v>2.0000000000000001E-4</v>
      </c>
      <c r="U43" s="74">
        <f t="shared" si="22"/>
        <v>0.30239999999999995</v>
      </c>
      <c r="V43" s="74">
        <f t="shared" si="23"/>
        <v>2.52E-2</v>
      </c>
    </row>
    <row r="44" spans="1:22" ht="17" x14ac:dyDescent="0.2">
      <c r="A44" s="103">
        <v>18</v>
      </c>
      <c r="B44" s="104" t="s">
        <v>116</v>
      </c>
      <c r="C44" s="105">
        <v>1</v>
      </c>
      <c r="D44" s="105">
        <v>22</v>
      </c>
      <c r="E44" s="105">
        <v>1200</v>
      </c>
      <c r="F44" s="106">
        <v>643</v>
      </c>
      <c r="G44" s="124">
        <v>0</v>
      </c>
      <c r="H44" s="64">
        <v>5.7000000000000002E-3</v>
      </c>
      <c r="I44" s="64">
        <v>2E-3</v>
      </c>
      <c r="J44" s="64">
        <v>1.8100000000000002E-2</v>
      </c>
      <c r="K44" s="64">
        <v>2.2000000000000001E-3</v>
      </c>
      <c r="L44" s="64">
        <v>3.5000000000000001E-3</v>
      </c>
      <c r="M44" s="72">
        <f t="shared" si="17"/>
        <v>3.6651000000000002</v>
      </c>
      <c r="N44" s="72">
        <f t="shared" si="18"/>
        <v>1.286</v>
      </c>
      <c r="O44" s="72">
        <f t="shared" si="19"/>
        <v>11.638300000000001</v>
      </c>
      <c r="P44" s="72">
        <f t="shared" si="20"/>
        <v>1.4146000000000001</v>
      </c>
      <c r="Q44" s="72">
        <f t="shared" si="21"/>
        <v>2.2505000000000002</v>
      </c>
      <c r="R44" s="73"/>
      <c r="S44" s="33">
        <v>2.82E-3</v>
      </c>
      <c r="T44" s="33">
        <v>2.4000000000000001E-4</v>
      </c>
      <c r="U44" s="74">
        <f t="shared" si="22"/>
        <v>1.8132600000000001</v>
      </c>
      <c r="V44" s="74">
        <f t="shared" si="23"/>
        <v>0.15432000000000001</v>
      </c>
    </row>
    <row r="45" spans="1:22" ht="17" x14ac:dyDescent="0.2">
      <c r="A45" s="103">
        <v>19</v>
      </c>
      <c r="B45" s="104" t="s">
        <v>117</v>
      </c>
      <c r="C45" s="105">
        <v>1</v>
      </c>
      <c r="D45" s="105">
        <v>22</v>
      </c>
      <c r="E45" s="105">
        <v>1200</v>
      </c>
      <c r="F45" s="106">
        <v>226</v>
      </c>
      <c r="G45" s="124">
        <v>0</v>
      </c>
      <c r="H45" s="64">
        <v>5.7000000000000002E-3</v>
      </c>
      <c r="I45" s="64">
        <v>2E-3</v>
      </c>
      <c r="J45" s="64">
        <v>1.8100000000000002E-2</v>
      </c>
      <c r="K45" s="64">
        <v>2.2000000000000001E-3</v>
      </c>
      <c r="L45" s="64">
        <v>3.5000000000000001E-3</v>
      </c>
      <c r="M45" s="72">
        <f t="shared" si="17"/>
        <v>1.2882</v>
      </c>
      <c r="N45" s="72">
        <f t="shared" si="18"/>
        <v>0.45200000000000001</v>
      </c>
      <c r="O45" s="72">
        <f t="shared" si="19"/>
        <v>4.0906000000000002</v>
      </c>
      <c r="P45" s="72">
        <f t="shared" si="20"/>
        <v>0.49720000000000003</v>
      </c>
      <c r="Q45" s="72">
        <f t="shared" si="21"/>
        <v>0.79100000000000004</v>
      </c>
      <c r="R45" s="73"/>
      <c r="S45" s="33">
        <v>2.82E-3</v>
      </c>
      <c r="T45" s="33">
        <v>2.4000000000000001E-4</v>
      </c>
      <c r="U45" s="74">
        <f t="shared" si="22"/>
        <v>0.63732</v>
      </c>
      <c r="V45" s="74">
        <f t="shared" si="23"/>
        <v>5.4240000000000003E-2</v>
      </c>
    </row>
    <row r="46" spans="1:22" ht="17" x14ac:dyDescent="0.2">
      <c r="A46" s="103">
        <v>20</v>
      </c>
      <c r="B46" s="104" t="s">
        <v>114</v>
      </c>
      <c r="C46" s="105">
        <v>2</v>
      </c>
      <c r="D46" s="105" t="s">
        <v>168</v>
      </c>
      <c r="E46" s="105">
        <v>2500</v>
      </c>
      <c r="F46" s="106">
        <v>269</v>
      </c>
      <c r="G46" s="124">
        <v>0</v>
      </c>
      <c r="H46" s="64">
        <v>6.8999999999999999E-3</v>
      </c>
      <c r="I46" s="64">
        <v>3.0000000000000001E-3</v>
      </c>
      <c r="J46" s="64">
        <v>1.8100000000000002E-2</v>
      </c>
      <c r="K46" s="64">
        <v>2.2000000000000001E-3</v>
      </c>
      <c r="L46" s="64">
        <v>4.1000000000000003E-3</v>
      </c>
      <c r="M46" s="72">
        <f t="shared" si="17"/>
        <v>1.8560999999999999</v>
      </c>
      <c r="N46" s="72">
        <f t="shared" si="18"/>
        <v>0.80700000000000005</v>
      </c>
      <c r="O46" s="72">
        <f t="shared" si="19"/>
        <v>4.8689</v>
      </c>
      <c r="P46" s="72">
        <f t="shared" si="20"/>
        <v>0.59179999999999999</v>
      </c>
      <c r="Q46" s="72">
        <f t="shared" si="21"/>
        <v>1.1029</v>
      </c>
      <c r="R46" s="73"/>
      <c r="S46" s="33">
        <v>3.32E-3</v>
      </c>
      <c r="T46" s="33">
        <v>2.7999999999999998E-4</v>
      </c>
      <c r="U46" s="74">
        <f t="shared" si="22"/>
        <v>0.89307999999999998</v>
      </c>
      <c r="V46" s="74">
        <f t="shared" si="23"/>
        <v>7.5319999999999998E-2</v>
      </c>
    </row>
    <row r="47" spans="1:22" ht="17" x14ac:dyDescent="0.2">
      <c r="A47" s="103">
        <v>21</v>
      </c>
      <c r="B47" s="104" t="s">
        <v>113</v>
      </c>
      <c r="C47" s="105">
        <v>1</v>
      </c>
      <c r="D47" s="105">
        <v>22</v>
      </c>
      <c r="E47" s="105">
        <v>1200</v>
      </c>
      <c r="F47" s="106">
        <v>103.5</v>
      </c>
      <c r="G47" s="124">
        <v>0</v>
      </c>
      <c r="H47" s="64">
        <v>5.7000000000000002E-3</v>
      </c>
      <c r="I47" s="64">
        <v>2E-3</v>
      </c>
      <c r="J47" s="64">
        <v>1.8100000000000002E-2</v>
      </c>
      <c r="K47" s="64">
        <v>2.2000000000000001E-3</v>
      </c>
      <c r="L47" s="64">
        <v>3.5000000000000001E-3</v>
      </c>
      <c r="M47" s="72">
        <f t="shared" si="17"/>
        <v>0.58994999999999997</v>
      </c>
      <c r="N47" s="72">
        <f t="shared" si="18"/>
        <v>0.20700000000000002</v>
      </c>
      <c r="O47" s="72">
        <f t="shared" si="19"/>
        <v>1.8733500000000001</v>
      </c>
      <c r="P47" s="72">
        <f t="shared" si="20"/>
        <v>0.22770000000000001</v>
      </c>
      <c r="Q47" s="72">
        <f t="shared" si="21"/>
        <v>0.36225000000000002</v>
      </c>
      <c r="R47" s="73"/>
      <c r="S47" s="33">
        <v>2.82E-3</v>
      </c>
      <c r="T47" s="33">
        <v>2.4000000000000001E-4</v>
      </c>
      <c r="U47" s="74">
        <f t="shared" si="22"/>
        <v>0.29187000000000002</v>
      </c>
      <c r="V47" s="74">
        <f t="shared" si="23"/>
        <v>2.4840000000000001E-2</v>
      </c>
    </row>
    <row r="48" spans="1:22" ht="17" x14ac:dyDescent="0.2">
      <c r="A48" s="103">
        <v>22</v>
      </c>
      <c r="B48" s="104" t="s">
        <v>59</v>
      </c>
      <c r="C48" s="105">
        <v>1</v>
      </c>
      <c r="D48" s="105">
        <v>22</v>
      </c>
      <c r="E48" s="105">
        <v>1200</v>
      </c>
      <c r="F48" s="106">
        <v>3.5</v>
      </c>
      <c r="G48" s="124">
        <v>0</v>
      </c>
      <c r="H48" s="64">
        <v>5.7000000000000002E-3</v>
      </c>
      <c r="I48" s="64">
        <v>2E-3</v>
      </c>
      <c r="J48" s="64">
        <v>1.8100000000000002E-2</v>
      </c>
      <c r="K48" s="64">
        <v>2.2000000000000001E-3</v>
      </c>
      <c r="L48" s="64">
        <v>3.5000000000000001E-3</v>
      </c>
      <c r="M48" s="72">
        <f t="shared" si="17"/>
        <v>1.9950000000000002E-2</v>
      </c>
      <c r="N48" s="72">
        <f t="shared" si="18"/>
        <v>7.0000000000000001E-3</v>
      </c>
      <c r="O48" s="72">
        <f t="shared" si="19"/>
        <v>6.3350000000000004E-2</v>
      </c>
      <c r="P48" s="72">
        <f t="shared" si="20"/>
        <v>7.7000000000000002E-3</v>
      </c>
      <c r="Q48" s="72">
        <f t="shared" si="21"/>
        <v>1.225E-2</v>
      </c>
      <c r="R48" s="73"/>
      <c r="S48" s="33">
        <v>2.82E-3</v>
      </c>
      <c r="T48" s="33">
        <v>2.4000000000000001E-4</v>
      </c>
      <c r="U48" s="74">
        <f t="shared" si="22"/>
        <v>9.8700000000000003E-3</v>
      </c>
      <c r="V48" s="74">
        <f t="shared" si="23"/>
        <v>8.4000000000000003E-4</v>
      </c>
    </row>
    <row r="49" spans="1:22" ht="17" x14ac:dyDescent="0.2">
      <c r="A49" s="103">
        <v>23</v>
      </c>
      <c r="B49" s="104" t="s">
        <v>115</v>
      </c>
      <c r="C49" s="105">
        <v>1</v>
      </c>
      <c r="D49" s="105">
        <v>11</v>
      </c>
      <c r="E49" s="105">
        <v>700</v>
      </c>
      <c r="F49" s="106">
        <v>109</v>
      </c>
      <c r="G49" s="124">
        <v>0</v>
      </c>
      <c r="H49" s="64">
        <v>4.4999999999999997E-3</v>
      </c>
      <c r="I49" s="64">
        <v>2E-3</v>
      </c>
      <c r="J49" s="64">
        <v>1.3899999999999999E-2</v>
      </c>
      <c r="K49" s="64">
        <v>2E-3</v>
      </c>
      <c r="L49" s="64">
        <v>2.8999999999999998E-3</v>
      </c>
      <c r="M49" s="72">
        <f t="shared" si="17"/>
        <v>0.49049999999999994</v>
      </c>
      <c r="N49" s="72">
        <f t="shared" si="18"/>
        <v>0.218</v>
      </c>
      <c r="O49" s="72">
        <f t="shared" si="19"/>
        <v>1.5150999999999999</v>
      </c>
      <c r="P49" s="72">
        <f t="shared" si="20"/>
        <v>0.218</v>
      </c>
      <c r="Q49" s="72">
        <f t="shared" si="21"/>
        <v>0.31609999999999999</v>
      </c>
      <c r="R49" s="73"/>
      <c r="S49" s="33">
        <v>2.3999999999999998E-3</v>
      </c>
      <c r="T49" s="33">
        <v>2.0000000000000001E-4</v>
      </c>
      <c r="U49" s="74">
        <f t="shared" si="22"/>
        <v>0.2616</v>
      </c>
      <c r="V49" s="74">
        <f t="shared" si="23"/>
        <v>2.18E-2</v>
      </c>
    </row>
    <row r="50" spans="1:22" ht="18" x14ac:dyDescent="0.2">
      <c r="A50" s="103">
        <v>24</v>
      </c>
      <c r="B50" s="107" t="s">
        <v>57</v>
      </c>
      <c r="C50" s="105">
        <v>1</v>
      </c>
      <c r="D50" s="105">
        <v>22</v>
      </c>
      <c r="E50" s="105">
        <v>1200</v>
      </c>
      <c r="F50" s="106">
        <v>668</v>
      </c>
      <c r="G50" s="124">
        <v>0</v>
      </c>
      <c r="H50" s="64">
        <v>5.7000000000000002E-3</v>
      </c>
      <c r="I50" s="64">
        <v>2E-3</v>
      </c>
      <c r="J50" s="64">
        <v>1.8100000000000002E-2</v>
      </c>
      <c r="K50" s="64">
        <v>2.2000000000000001E-3</v>
      </c>
      <c r="L50" s="64">
        <v>3.5000000000000001E-3</v>
      </c>
      <c r="M50" s="72">
        <f t="shared" si="17"/>
        <v>3.8076000000000003</v>
      </c>
      <c r="N50" s="72">
        <f t="shared" si="18"/>
        <v>1.3360000000000001</v>
      </c>
      <c r="O50" s="72">
        <f t="shared" si="19"/>
        <v>12.090800000000002</v>
      </c>
      <c r="P50" s="72">
        <f t="shared" si="20"/>
        <v>1.4696</v>
      </c>
      <c r="Q50" s="72">
        <f t="shared" si="21"/>
        <v>2.3380000000000001</v>
      </c>
      <c r="R50" s="73"/>
      <c r="S50" s="33">
        <v>2.82E-3</v>
      </c>
      <c r="T50" s="33">
        <v>2.4000000000000001E-4</v>
      </c>
      <c r="U50" s="74">
        <f t="shared" si="22"/>
        <v>1.8837600000000001</v>
      </c>
      <c r="V50" s="74">
        <f t="shared" si="23"/>
        <v>0.16031999999999999</v>
      </c>
    </row>
    <row r="51" spans="1:22" ht="39.75" customHeight="1" x14ac:dyDescent="0.2">
      <c r="A51" s="103">
        <v>25</v>
      </c>
      <c r="B51" s="107" t="s">
        <v>123</v>
      </c>
      <c r="C51" s="105">
        <v>1</v>
      </c>
      <c r="D51" s="105">
        <v>22</v>
      </c>
      <c r="E51" s="105">
        <v>1200</v>
      </c>
      <c r="F51" s="106">
        <v>488</v>
      </c>
      <c r="G51" s="124">
        <v>0</v>
      </c>
      <c r="H51" s="64">
        <v>5.7000000000000002E-3</v>
      </c>
      <c r="I51" s="64">
        <v>2E-3</v>
      </c>
      <c r="J51" s="64">
        <v>1.8100000000000002E-2</v>
      </c>
      <c r="K51" s="64">
        <v>2.2000000000000001E-3</v>
      </c>
      <c r="L51" s="64">
        <v>3.5000000000000001E-3</v>
      </c>
      <c r="M51" s="72">
        <f t="shared" si="17"/>
        <v>2.7816000000000001</v>
      </c>
      <c r="N51" s="72">
        <f t="shared" si="18"/>
        <v>0.97599999999999998</v>
      </c>
      <c r="O51" s="72">
        <f t="shared" si="19"/>
        <v>8.8328000000000007</v>
      </c>
      <c r="P51" s="72">
        <f t="shared" si="20"/>
        <v>1.0736000000000001</v>
      </c>
      <c r="Q51" s="72">
        <f t="shared" si="21"/>
        <v>1.708</v>
      </c>
      <c r="R51" s="73"/>
      <c r="S51" s="33">
        <v>2.82E-3</v>
      </c>
      <c r="T51" s="33">
        <v>2.4000000000000001E-4</v>
      </c>
      <c r="U51" s="74">
        <f t="shared" si="22"/>
        <v>1.37616</v>
      </c>
      <c r="V51" s="74">
        <f t="shared" si="23"/>
        <v>0.11712</v>
      </c>
    </row>
    <row r="52" spans="1:22" ht="18" x14ac:dyDescent="0.2">
      <c r="A52" s="103">
        <v>26</v>
      </c>
      <c r="B52" s="107" t="s">
        <v>124</v>
      </c>
      <c r="C52" s="105">
        <v>1</v>
      </c>
      <c r="D52" s="105">
        <v>22</v>
      </c>
      <c r="E52" s="105">
        <v>1200</v>
      </c>
      <c r="F52" s="106">
        <v>188</v>
      </c>
      <c r="G52" s="124">
        <v>0</v>
      </c>
      <c r="H52" s="64">
        <v>5.7000000000000002E-3</v>
      </c>
      <c r="I52" s="64">
        <v>2E-3</v>
      </c>
      <c r="J52" s="64">
        <v>1.8100000000000002E-2</v>
      </c>
      <c r="K52" s="64">
        <v>2.2000000000000001E-3</v>
      </c>
      <c r="L52" s="64">
        <v>3.5000000000000001E-3</v>
      </c>
      <c r="M52" s="72">
        <f t="shared" si="17"/>
        <v>1.0716000000000001</v>
      </c>
      <c r="N52" s="72">
        <f t="shared" si="18"/>
        <v>0.376</v>
      </c>
      <c r="O52" s="72">
        <f t="shared" si="19"/>
        <v>3.4028000000000005</v>
      </c>
      <c r="P52" s="72">
        <f t="shared" si="20"/>
        <v>0.41360000000000002</v>
      </c>
      <c r="Q52" s="72">
        <f t="shared" si="21"/>
        <v>0.65800000000000003</v>
      </c>
      <c r="R52" s="73"/>
      <c r="S52" s="33">
        <v>2.82E-3</v>
      </c>
      <c r="T52" s="33">
        <v>2.4000000000000001E-4</v>
      </c>
      <c r="U52" s="74">
        <f t="shared" si="22"/>
        <v>0.53015999999999996</v>
      </c>
      <c r="V52" s="74">
        <f t="shared" si="23"/>
        <v>4.512E-2</v>
      </c>
    </row>
    <row r="53" spans="1:22" ht="18" x14ac:dyDescent="0.2">
      <c r="A53" s="103">
        <v>27</v>
      </c>
      <c r="B53" s="107" t="s">
        <v>55</v>
      </c>
      <c r="C53" s="105">
        <v>1</v>
      </c>
      <c r="D53" s="105">
        <v>22</v>
      </c>
      <c r="E53" s="105">
        <v>1200</v>
      </c>
      <c r="F53" s="106">
        <v>250</v>
      </c>
      <c r="G53" s="124">
        <v>0</v>
      </c>
      <c r="H53" s="64">
        <v>5.7000000000000002E-3</v>
      </c>
      <c r="I53" s="64">
        <v>2E-3</v>
      </c>
      <c r="J53" s="64">
        <v>1.8100000000000002E-2</v>
      </c>
      <c r="K53" s="64">
        <v>2.2000000000000001E-3</v>
      </c>
      <c r="L53" s="64">
        <v>3.5000000000000001E-3</v>
      </c>
      <c r="M53" s="72">
        <f t="shared" si="17"/>
        <v>1.425</v>
      </c>
      <c r="N53" s="72">
        <f t="shared" si="18"/>
        <v>0.5</v>
      </c>
      <c r="O53" s="72">
        <f t="shared" si="19"/>
        <v>4.5250000000000004</v>
      </c>
      <c r="P53" s="72">
        <f t="shared" si="20"/>
        <v>0.55000000000000004</v>
      </c>
      <c r="Q53" s="72">
        <f t="shared" si="21"/>
        <v>0.875</v>
      </c>
      <c r="R53" s="73"/>
      <c r="S53" s="33">
        <v>2.82E-3</v>
      </c>
      <c r="T53" s="33">
        <v>2.4000000000000001E-4</v>
      </c>
      <c r="U53" s="74">
        <f t="shared" si="22"/>
        <v>0.70499999999999996</v>
      </c>
      <c r="V53" s="74">
        <f t="shared" si="23"/>
        <v>6.0000000000000005E-2</v>
      </c>
    </row>
    <row r="54" spans="1:22" ht="18" x14ac:dyDescent="0.2">
      <c r="A54" s="103">
        <v>28</v>
      </c>
      <c r="B54" s="107" t="s">
        <v>127</v>
      </c>
      <c r="C54" s="105">
        <v>1</v>
      </c>
      <c r="D54" s="105">
        <v>22</v>
      </c>
      <c r="E54" s="105">
        <v>1200</v>
      </c>
      <c r="F54" s="106">
        <v>341</v>
      </c>
      <c r="G54" s="124">
        <v>0</v>
      </c>
      <c r="H54" s="64">
        <v>5.7000000000000002E-3</v>
      </c>
      <c r="I54" s="64">
        <v>2E-3</v>
      </c>
      <c r="J54" s="64">
        <v>1.8100000000000002E-2</v>
      </c>
      <c r="K54" s="64">
        <v>2.2000000000000001E-3</v>
      </c>
      <c r="L54" s="64">
        <v>3.5000000000000001E-3</v>
      </c>
      <c r="M54" s="72">
        <f t="shared" si="17"/>
        <v>1.9437</v>
      </c>
      <c r="N54" s="72">
        <f t="shared" si="18"/>
        <v>0.68200000000000005</v>
      </c>
      <c r="O54" s="72">
        <f t="shared" si="19"/>
        <v>6.1721000000000004</v>
      </c>
      <c r="P54" s="72">
        <f t="shared" si="20"/>
        <v>0.75020000000000009</v>
      </c>
      <c r="Q54" s="72">
        <f t="shared" si="21"/>
        <v>1.1935</v>
      </c>
      <c r="R54" s="73"/>
      <c r="S54" s="33">
        <v>2.82E-3</v>
      </c>
      <c r="T54" s="33">
        <v>2.4000000000000001E-4</v>
      </c>
      <c r="U54" s="74">
        <f t="shared" si="22"/>
        <v>0.96162000000000003</v>
      </c>
      <c r="V54" s="74">
        <f t="shared" si="23"/>
        <v>8.1839999999999996E-2</v>
      </c>
    </row>
    <row r="55" spans="1:22" ht="18" x14ac:dyDescent="0.2">
      <c r="A55" s="103">
        <v>29</v>
      </c>
      <c r="B55" s="107" t="s">
        <v>126</v>
      </c>
      <c r="C55" s="105">
        <v>1</v>
      </c>
      <c r="D55" s="105">
        <v>22</v>
      </c>
      <c r="E55" s="105">
        <v>1200</v>
      </c>
      <c r="F55" s="106">
        <v>0</v>
      </c>
      <c r="G55" s="124">
        <v>0</v>
      </c>
      <c r="H55" s="64">
        <v>5.7000000000000002E-3</v>
      </c>
      <c r="I55" s="64">
        <v>2E-3</v>
      </c>
      <c r="J55" s="64">
        <v>1.8100000000000002E-2</v>
      </c>
      <c r="K55" s="64">
        <v>2.2000000000000001E-3</v>
      </c>
      <c r="L55" s="64">
        <v>3.5000000000000001E-3</v>
      </c>
      <c r="M55" s="72">
        <f t="shared" si="17"/>
        <v>0</v>
      </c>
      <c r="N55" s="72">
        <f t="shared" si="18"/>
        <v>0</v>
      </c>
      <c r="O55" s="72">
        <f t="shared" si="19"/>
        <v>0</v>
      </c>
      <c r="P55" s="72">
        <f t="shared" si="20"/>
        <v>0</v>
      </c>
      <c r="Q55" s="72">
        <f t="shared" si="21"/>
        <v>0</v>
      </c>
      <c r="R55" s="73"/>
      <c r="S55" s="33">
        <v>2.82E-3</v>
      </c>
      <c r="T55" s="33">
        <v>2.4000000000000001E-4</v>
      </c>
      <c r="U55" s="74">
        <f t="shared" si="22"/>
        <v>0</v>
      </c>
      <c r="V55" s="74">
        <f t="shared" si="23"/>
        <v>0</v>
      </c>
    </row>
    <row r="56" spans="1:22" ht="18" x14ac:dyDescent="0.2">
      <c r="A56" s="103">
        <v>30</v>
      </c>
      <c r="B56" s="107" t="s">
        <v>130</v>
      </c>
      <c r="C56" s="105">
        <v>1</v>
      </c>
      <c r="D56" s="105">
        <v>22</v>
      </c>
      <c r="E56" s="105">
        <v>1200</v>
      </c>
      <c r="F56" s="106">
        <v>719</v>
      </c>
      <c r="G56" s="124">
        <v>0</v>
      </c>
      <c r="H56" s="64">
        <v>5.7000000000000002E-3</v>
      </c>
      <c r="I56" s="64">
        <v>2E-3</v>
      </c>
      <c r="J56" s="64">
        <v>1.8100000000000002E-2</v>
      </c>
      <c r="K56" s="64">
        <v>2.2000000000000001E-3</v>
      </c>
      <c r="L56" s="64">
        <v>3.5000000000000001E-3</v>
      </c>
      <c r="M56" s="72">
        <f t="shared" si="17"/>
        <v>4.0983000000000001</v>
      </c>
      <c r="N56" s="72">
        <f t="shared" si="18"/>
        <v>1.4379999999999999</v>
      </c>
      <c r="O56" s="72">
        <f t="shared" si="19"/>
        <v>13.013900000000001</v>
      </c>
      <c r="P56" s="72">
        <f t="shared" si="20"/>
        <v>1.5818000000000001</v>
      </c>
      <c r="Q56" s="72">
        <f t="shared" si="21"/>
        <v>2.5165000000000002</v>
      </c>
      <c r="R56" s="73"/>
      <c r="S56" s="33">
        <v>2.82E-3</v>
      </c>
      <c r="T56" s="33">
        <v>2.4000000000000001E-4</v>
      </c>
      <c r="U56" s="74">
        <f t="shared" si="22"/>
        <v>2.0275799999999999</v>
      </c>
      <c r="V56" s="74">
        <f t="shared" si="23"/>
        <v>0.17255999999999999</v>
      </c>
    </row>
    <row r="57" spans="1:22" ht="18" x14ac:dyDescent="0.2">
      <c r="A57" s="103">
        <v>31</v>
      </c>
      <c r="B57" s="107" t="s">
        <v>128</v>
      </c>
      <c r="C57" s="105">
        <v>1</v>
      </c>
      <c r="D57" s="105">
        <v>22</v>
      </c>
      <c r="E57" s="105">
        <v>1200</v>
      </c>
      <c r="F57" s="106">
        <v>733</v>
      </c>
      <c r="G57" s="124">
        <v>0</v>
      </c>
      <c r="H57" s="64">
        <v>5.7000000000000002E-3</v>
      </c>
      <c r="I57" s="64">
        <v>2E-3</v>
      </c>
      <c r="J57" s="64">
        <v>1.8100000000000002E-2</v>
      </c>
      <c r="K57" s="64">
        <v>2.2000000000000001E-3</v>
      </c>
      <c r="L57" s="64">
        <v>3.5000000000000001E-3</v>
      </c>
      <c r="M57" s="72">
        <f t="shared" si="17"/>
        <v>4.1781000000000006</v>
      </c>
      <c r="N57" s="72">
        <f t="shared" si="18"/>
        <v>1.466</v>
      </c>
      <c r="O57" s="72">
        <f t="shared" si="19"/>
        <v>13.267300000000001</v>
      </c>
      <c r="P57" s="72">
        <f t="shared" si="20"/>
        <v>1.6126</v>
      </c>
      <c r="Q57" s="72">
        <f t="shared" si="21"/>
        <v>2.5655000000000001</v>
      </c>
      <c r="R57" s="73"/>
      <c r="S57" s="33">
        <v>2.82E-3</v>
      </c>
      <c r="T57" s="33">
        <v>2.4000000000000001E-4</v>
      </c>
      <c r="U57" s="74">
        <f t="shared" si="22"/>
        <v>2.0670600000000001</v>
      </c>
      <c r="V57" s="74">
        <f t="shared" si="23"/>
        <v>0.17591999999999999</v>
      </c>
    </row>
    <row r="58" spans="1:22" ht="36" customHeight="1" x14ac:dyDescent="0.2">
      <c r="A58" s="103">
        <v>32</v>
      </c>
      <c r="B58" s="107" t="s">
        <v>129</v>
      </c>
      <c r="C58" s="105">
        <v>1</v>
      </c>
      <c r="D58" s="105">
        <v>11</v>
      </c>
      <c r="E58" s="105">
        <v>700</v>
      </c>
      <c r="F58" s="106">
        <v>238</v>
      </c>
      <c r="G58" s="124">
        <v>0</v>
      </c>
      <c r="H58" s="64">
        <v>4.4999999999999997E-3</v>
      </c>
      <c r="I58" s="64">
        <v>2E-3</v>
      </c>
      <c r="J58" s="64">
        <v>1.3899999999999999E-2</v>
      </c>
      <c r="K58" s="64">
        <v>2E-3</v>
      </c>
      <c r="L58" s="64">
        <v>2.8999999999999998E-3</v>
      </c>
      <c r="M58" s="72">
        <f t="shared" si="17"/>
        <v>1.071</v>
      </c>
      <c r="N58" s="72">
        <f t="shared" si="18"/>
        <v>0.47600000000000003</v>
      </c>
      <c r="O58" s="72">
        <f t="shared" si="19"/>
        <v>3.3081999999999998</v>
      </c>
      <c r="P58" s="72">
        <f t="shared" si="20"/>
        <v>0.47600000000000003</v>
      </c>
      <c r="Q58" s="72">
        <f t="shared" si="21"/>
        <v>0.69019999999999992</v>
      </c>
      <c r="R58" s="73"/>
      <c r="S58" s="33">
        <v>2.3999999999999998E-3</v>
      </c>
      <c r="T58" s="33">
        <v>2.0000000000000001E-4</v>
      </c>
      <c r="U58" s="74">
        <f t="shared" si="22"/>
        <v>0.57119999999999993</v>
      </c>
      <c r="V58" s="74">
        <f t="shared" si="23"/>
        <v>4.7600000000000003E-2</v>
      </c>
    </row>
    <row r="59" spans="1:22" ht="18" x14ac:dyDescent="0.2">
      <c r="A59" s="103">
        <v>33</v>
      </c>
      <c r="B59" s="107" t="s">
        <v>131</v>
      </c>
      <c r="C59" s="105">
        <v>1</v>
      </c>
      <c r="D59" s="105">
        <v>15</v>
      </c>
      <c r="E59" s="105">
        <v>800</v>
      </c>
      <c r="F59" s="106">
        <v>320</v>
      </c>
      <c r="G59" s="124">
        <v>0</v>
      </c>
      <c r="H59" s="64">
        <v>4.4999999999999997E-3</v>
      </c>
      <c r="I59" s="64">
        <v>2E-3</v>
      </c>
      <c r="J59" s="64">
        <v>1.3899999999999999E-2</v>
      </c>
      <c r="K59" s="64">
        <v>2E-3</v>
      </c>
      <c r="L59" s="64">
        <v>2.8999999999999998E-3</v>
      </c>
      <c r="M59" s="72">
        <f t="shared" ref="M59:M90" si="24">($F59+$G59)*H59</f>
        <v>1.44</v>
      </c>
      <c r="N59" s="72">
        <f t="shared" ref="N59:N90" si="25">($F59+$G59)*I59</f>
        <v>0.64</v>
      </c>
      <c r="O59" s="72">
        <f t="shared" ref="O59:O90" si="26">($F59+$G59)*J59</f>
        <v>4.4479999999999995</v>
      </c>
      <c r="P59" s="72">
        <f t="shared" ref="P59:P90" si="27">($F59+$G59)*K59</f>
        <v>0.64</v>
      </c>
      <c r="Q59" s="72">
        <f t="shared" ref="Q59:Q90" si="28">($F59+$G59)*L59</f>
        <v>0.92799999999999994</v>
      </c>
      <c r="R59" s="73"/>
      <c r="S59" s="33">
        <v>2.3999999999999998E-3</v>
      </c>
      <c r="T59" s="33">
        <v>2.0000000000000001E-4</v>
      </c>
      <c r="U59" s="74">
        <f t="shared" ref="U59:U90" si="29">($F59+$G59)*S59</f>
        <v>0.7679999999999999</v>
      </c>
      <c r="V59" s="74">
        <f t="shared" ref="V59:V90" si="30">($F59+$G59)*T59</f>
        <v>6.4000000000000001E-2</v>
      </c>
    </row>
    <row r="60" spans="1:22" ht="18" x14ac:dyDescent="0.2">
      <c r="A60" s="103">
        <v>34</v>
      </c>
      <c r="B60" s="107" t="s">
        <v>132</v>
      </c>
      <c r="C60" s="105">
        <v>1</v>
      </c>
      <c r="D60" s="105">
        <v>20</v>
      </c>
      <c r="E60" s="105">
        <v>540</v>
      </c>
      <c r="F60" s="106">
        <v>0</v>
      </c>
      <c r="G60" s="124">
        <v>0</v>
      </c>
      <c r="H60" s="64">
        <v>3.2000000000000002E-3</v>
      </c>
      <c r="I60" s="64">
        <v>1.1999999999999999E-3</v>
      </c>
      <c r="J60" s="64">
        <v>6.8999999999999999E-3</v>
      </c>
      <c r="K60" s="64">
        <v>2.8999999999999998E-3</v>
      </c>
      <c r="L60" s="64">
        <v>2.3999999999999998E-3</v>
      </c>
      <c r="M60" s="72">
        <f t="shared" si="24"/>
        <v>0</v>
      </c>
      <c r="N60" s="72">
        <f t="shared" si="25"/>
        <v>0</v>
      </c>
      <c r="O60" s="72">
        <f t="shared" si="26"/>
        <v>0</v>
      </c>
      <c r="P60" s="72">
        <f t="shared" si="27"/>
        <v>0</v>
      </c>
      <c r="Q60" s="72">
        <f t="shared" si="28"/>
        <v>0</v>
      </c>
      <c r="R60" s="73"/>
      <c r="S60" s="33">
        <v>2.82E-3</v>
      </c>
      <c r="T60" s="33">
        <v>2.4000000000000001E-4</v>
      </c>
      <c r="U60" s="74">
        <f t="shared" si="29"/>
        <v>0</v>
      </c>
      <c r="V60" s="74">
        <f t="shared" si="30"/>
        <v>0</v>
      </c>
    </row>
    <row r="61" spans="1:22" ht="18" x14ac:dyDescent="0.2">
      <c r="A61" s="103">
        <v>35</v>
      </c>
      <c r="B61" s="107" t="s">
        <v>133</v>
      </c>
      <c r="C61" s="105">
        <v>1</v>
      </c>
      <c r="D61" s="105">
        <v>15</v>
      </c>
      <c r="E61" s="105">
        <v>800</v>
      </c>
      <c r="F61" s="106">
        <v>257</v>
      </c>
      <c r="G61" s="124">
        <v>0</v>
      </c>
      <c r="H61" s="64">
        <v>4.4999999999999997E-3</v>
      </c>
      <c r="I61" s="64">
        <v>2E-3</v>
      </c>
      <c r="J61" s="64">
        <v>1.3899999999999999E-2</v>
      </c>
      <c r="K61" s="64">
        <v>2E-3</v>
      </c>
      <c r="L61" s="64">
        <v>2.8999999999999998E-3</v>
      </c>
      <c r="M61" s="72">
        <f t="shared" si="24"/>
        <v>1.1564999999999999</v>
      </c>
      <c r="N61" s="72">
        <f t="shared" si="25"/>
        <v>0.51400000000000001</v>
      </c>
      <c r="O61" s="72">
        <f t="shared" si="26"/>
        <v>3.5722999999999998</v>
      </c>
      <c r="P61" s="72">
        <f t="shared" si="27"/>
        <v>0.51400000000000001</v>
      </c>
      <c r="Q61" s="72">
        <f t="shared" si="28"/>
        <v>0.74529999999999996</v>
      </c>
      <c r="R61" s="73"/>
      <c r="S61" s="33">
        <v>2.3999999999999998E-3</v>
      </c>
      <c r="T61" s="33">
        <v>2.0000000000000001E-4</v>
      </c>
      <c r="U61" s="74">
        <f t="shared" si="29"/>
        <v>0.6167999999999999</v>
      </c>
      <c r="V61" s="74">
        <f t="shared" si="30"/>
        <v>5.1400000000000001E-2</v>
      </c>
    </row>
    <row r="62" spans="1:22" ht="18" x14ac:dyDescent="0.2">
      <c r="A62" s="103">
        <v>36</v>
      </c>
      <c r="B62" s="108" t="s">
        <v>134</v>
      </c>
      <c r="C62" s="109">
        <v>1</v>
      </c>
      <c r="D62" s="109">
        <v>37</v>
      </c>
      <c r="E62" s="109">
        <v>1800</v>
      </c>
      <c r="F62" s="106">
        <v>363</v>
      </c>
      <c r="G62" s="124">
        <v>0</v>
      </c>
      <c r="H62" s="64">
        <v>5.7000000000000002E-3</v>
      </c>
      <c r="I62" s="64">
        <v>2E-3</v>
      </c>
      <c r="J62" s="64">
        <v>1.8100000000000002E-2</v>
      </c>
      <c r="K62" s="64">
        <v>2.2000000000000001E-3</v>
      </c>
      <c r="L62" s="64">
        <v>3.5000000000000001E-3</v>
      </c>
      <c r="M62" s="72">
        <f t="shared" si="24"/>
        <v>2.0691000000000002</v>
      </c>
      <c r="N62" s="72">
        <f t="shared" si="25"/>
        <v>0.72599999999999998</v>
      </c>
      <c r="O62" s="72">
        <f t="shared" si="26"/>
        <v>6.5703000000000005</v>
      </c>
      <c r="P62" s="72">
        <f t="shared" si="27"/>
        <v>0.79860000000000009</v>
      </c>
      <c r="Q62" s="72">
        <f t="shared" si="28"/>
        <v>1.2705</v>
      </c>
      <c r="R62" s="73"/>
      <c r="S62" s="33">
        <v>3.32E-3</v>
      </c>
      <c r="T62" s="33">
        <v>2.7999999999999998E-4</v>
      </c>
      <c r="U62" s="74">
        <f t="shared" si="29"/>
        <v>1.20516</v>
      </c>
      <c r="V62" s="74">
        <f t="shared" si="30"/>
        <v>0.10163999999999999</v>
      </c>
    </row>
    <row r="63" spans="1:22" ht="18" x14ac:dyDescent="0.2">
      <c r="A63" s="103">
        <v>37</v>
      </c>
      <c r="B63" s="108" t="s">
        <v>135</v>
      </c>
      <c r="C63" s="109">
        <v>1</v>
      </c>
      <c r="D63" s="109">
        <v>22</v>
      </c>
      <c r="E63" s="109">
        <v>1200</v>
      </c>
      <c r="F63" s="106">
        <v>147</v>
      </c>
      <c r="G63" s="124">
        <v>0</v>
      </c>
      <c r="H63" s="64">
        <v>5.7000000000000002E-3</v>
      </c>
      <c r="I63" s="64">
        <v>2E-3</v>
      </c>
      <c r="J63" s="64">
        <v>1.8100000000000002E-2</v>
      </c>
      <c r="K63" s="64">
        <v>2.2000000000000001E-3</v>
      </c>
      <c r="L63" s="64">
        <v>3.5000000000000001E-3</v>
      </c>
      <c r="M63" s="72">
        <f t="shared" si="24"/>
        <v>0.83789999999999998</v>
      </c>
      <c r="N63" s="72">
        <f t="shared" si="25"/>
        <v>0.29399999999999998</v>
      </c>
      <c r="O63" s="72">
        <f t="shared" si="26"/>
        <v>2.6607000000000003</v>
      </c>
      <c r="P63" s="72">
        <f t="shared" si="27"/>
        <v>0.32340000000000002</v>
      </c>
      <c r="Q63" s="72">
        <f t="shared" si="28"/>
        <v>0.51449999999999996</v>
      </c>
      <c r="R63" s="73"/>
      <c r="S63" s="33">
        <v>2.82E-3</v>
      </c>
      <c r="T63" s="33">
        <v>2.4000000000000001E-4</v>
      </c>
      <c r="U63" s="74">
        <f t="shared" si="29"/>
        <v>0.41454000000000002</v>
      </c>
      <c r="V63" s="74">
        <f t="shared" si="30"/>
        <v>3.5279999999999999E-2</v>
      </c>
    </row>
    <row r="64" spans="1:22" ht="17" x14ac:dyDescent="0.2">
      <c r="A64" s="103">
        <v>38</v>
      </c>
      <c r="B64" s="110" t="s">
        <v>137</v>
      </c>
      <c r="C64" s="109">
        <v>1</v>
      </c>
      <c r="D64" s="109">
        <v>15</v>
      </c>
      <c r="E64" s="109">
        <v>800</v>
      </c>
      <c r="F64" s="106">
        <v>72</v>
      </c>
      <c r="G64" s="124">
        <v>0</v>
      </c>
      <c r="H64" s="64">
        <v>4.4999999999999997E-3</v>
      </c>
      <c r="I64" s="64">
        <v>2E-3</v>
      </c>
      <c r="J64" s="64">
        <v>1.3899999999999999E-2</v>
      </c>
      <c r="K64" s="64">
        <v>2E-3</v>
      </c>
      <c r="L64" s="64">
        <v>2.8999999999999998E-3</v>
      </c>
      <c r="M64" s="72">
        <f t="shared" si="24"/>
        <v>0.32399999999999995</v>
      </c>
      <c r="N64" s="72">
        <f t="shared" si="25"/>
        <v>0.14400000000000002</v>
      </c>
      <c r="O64" s="72">
        <f t="shared" si="26"/>
        <v>1.0007999999999999</v>
      </c>
      <c r="P64" s="72">
        <f t="shared" si="27"/>
        <v>0.14400000000000002</v>
      </c>
      <c r="Q64" s="72">
        <f t="shared" si="28"/>
        <v>0.20879999999999999</v>
      </c>
      <c r="R64" s="73"/>
      <c r="S64" s="33">
        <v>2.3999999999999998E-3</v>
      </c>
      <c r="T64" s="33">
        <v>2.0000000000000001E-4</v>
      </c>
      <c r="U64" s="74">
        <f t="shared" si="29"/>
        <v>0.17279999999999998</v>
      </c>
      <c r="V64" s="74">
        <f t="shared" si="30"/>
        <v>1.4400000000000001E-2</v>
      </c>
    </row>
    <row r="65" spans="1:22" ht="17" x14ac:dyDescent="0.2">
      <c r="A65" s="103">
        <v>39</v>
      </c>
      <c r="B65" s="110" t="s">
        <v>136</v>
      </c>
      <c r="C65" s="109">
        <v>1</v>
      </c>
      <c r="D65" s="109">
        <v>11</v>
      </c>
      <c r="E65" s="109">
        <v>700</v>
      </c>
      <c r="F65" s="106">
        <v>393</v>
      </c>
      <c r="G65" s="124">
        <v>0</v>
      </c>
      <c r="H65" s="64">
        <v>4.4999999999999997E-3</v>
      </c>
      <c r="I65" s="64">
        <v>2E-3</v>
      </c>
      <c r="J65" s="64">
        <v>1.3899999999999999E-2</v>
      </c>
      <c r="K65" s="64">
        <v>2E-3</v>
      </c>
      <c r="L65" s="64">
        <v>2.8999999999999998E-3</v>
      </c>
      <c r="M65" s="72">
        <f t="shared" si="24"/>
        <v>1.7685</v>
      </c>
      <c r="N65" s="72">
        <f t="shared" si="25"/>
        <v>0.78600000000000003</v>
      </c>
      <c r="O65" s="72">
        <f t="shared" si="26"/>
        <v>5.4626999999999999</v>
      </c>
      <c r="P65" s="72">
        <f t="shared" si="27"/>
        <v>0.78600000000000003</v>
      </c>
      <c r="Q65" s="72">
        <f t="shared" si="28"/>
        <v>1.1396999999999999</v>
      </c>
      <c r="R65" s="73"/>
      <c r="S65" s="33">
        <v>2.3999999999999998E-3</v>
      </c>
      <c r="T65" s="33">
        <v>2.0000000000000001E-4</v>
      </c>
      <c r="U65" s="74">
        <f t="shared" si="29"/>
        <v>0.94319999999999993</v>
      </c>
      <c r="V65" s="74">
        <f t="shared" si="30"/>
        <v>7.8600000000000003E-2</v>
      </c>
    </row>
    <row r="66" spans="1:22" ht="18" x14ac:dyDescent="0.2">
      <c r="A66" s="103">
        <v>40</v>
      </c>
      <c r="B66" s="107" t="s">
        <v>125</v>
      </c>
      <c r="C66" s="105">
        <v>1</v>
      </c>
      <c r="D66" s="105">
        <v>22</v>
      </c>
      <c r="E66" s="105">
        <v>1200</v>
      </c>
      <c r="F66" s="106">
        <v>36</v>
      </c>
      <c r="G66" s="124">
        <v>0</v>
      </c>
      <c r="H66" s="64">
        <v>5.7000000000000002E-3</v>
      </c>
      <c r="I66" s="64">
        <v>2E-3</v>
      </c>
      <c r="J66" s="64">
        <v>1.8100000000000002E-2</v>
      </c>
      <c r="K66" s="64">
        <v>2.2000000000000001E-3</v>
      </c>
      <c r="L66" s="64">
        <v>3.5000000000000001E-3</v>
      </c>
      <c r="M66" s="72">
        <f t="shared" si="24"/>
        <v>0.20519999999999999</v>
      </c>
      <c r="N66" s="72">
        <f t="shared" si="25"/>
        <v>7.2000000000000008E-2</v>
      </c>
      <c r="O66" s="72">
        <f t="shared" si="26"/>
        <v>0.65160000000000007</v>
      </c>
      <c r="P66" s="72">
        <f t="shared" si="27"/>
        <v>7.9200000000000007E-2</v>
      </c>
      <c r="Q66" s="72">
        <f t="shared" si="28"/>
        <v>0.126</v>
      </c>
      <c r="R66" s="73"/>
      <c r="S66" s="33">
        <v>2.82E-3</v>
      </c>
      <c r="T66" s="33">
        <v>2.4000000000000001E-4</v>
      </c>
      <c r="U66" s="74">
        <f t="shared" si="29"/>
        <v>0.10152</v>
      </c>
      <c r="V66" s="74">
        <f t="shared" si="30"/>
        <v>8.6400000000000001E-3</v>
      </c>
    </row>
    <row r="67" spans="1:22" ht="17" x14ac:dyDescent="0.2">
      <c r="A67" s="103">
        <v>41</v>
      </c>
      <c r="B67" s="110" t="s">
        <v>139</v>
      </c>
      <c r="C67" s="111">
        <v>1</v>
      </c>
      <c r="D67" s="111">
        <v>22</v>
      </c>
      <c r="E67" s="111">
        <v>1200</v>
      </c>
      <c r="F67" s="106">
        <v>193</v>
      </c>
      <c r="G67" s="124">
        <v>0</v>
      </c>
      <c r="H67" s="64">
        <v>5.7000000000000002E-3</v>
      </c>
      <c r="I67" s="64">
        <v>2E-3</v>
      </c>
      <c r="J67" s="64">
        <v>1.8100000000000002E-2</v>
      </c>
      <c r="K67" s="64">
        <v>2.2000000000000001E-3</v>
      </c>
      <c r="L67" s="64">
        <v>3.5000000000000001E-3</v>
      </c>
      <c r="M67" s="72">
        <f t="shared" si="24"/>
        <v>1.1001000000000001</v>
      </c>
      <c r="N67" s="72">
        <f t="shared" si="25"/>
        <v>0.38600000000000001</v>
      </c>
      <c r="O67" s="72">
        <f t="shared" si="26"/>
        <v>3.4933000000000001</v>
      </c>
      <c r="P67" s="72">
        <f t="shared" si="27"/>
        <v>0.42460000000000003</v>
      </c>
      <c r="Q67" s="72">
        <f t="shared" si="28"/>
        <v>0.67549999999999999</v>
      </c>
      <c r="R67" s="73"/>
      <c r="S67" s="33">
        <v>2.82E-3</v>
      </c>
      <c r="T67" s="33">
        <v>2.4000000000000001E-4</v>
      </c>
      <c r="U67" s="74">
        <f t="shared" si="29"/>
        <v>0.54425999999999997</v>
      </c>
      <c r="V67" s="74">
        <f t="shared" si="30"/>
        <v>4.632E-2</v>
      </c>
    </row>
    <row r="68" spans="1:22" ht="17" x14ac:dyDescent="0.2">
      <c r="A68" s="103">
        <v>42</v>
      </c>
      <c r="B68" s="110" t="s">
        <v>140</v>
      </c>
      <c r="C68" s="111">
        <v>1</v>
      </c>
      <c r="D68" s="111">
        <v>11</v>
      </c>
      <c r="E68" s="111">
        <v>700</v>
      </c>
      <c r="F68" s="106">
        <v>472</v>
      </c>
      <c r="G68" s="124">
        <v>0</v>
      </c>
      <c r="H68" s="64">
        <v>4.4999999999999997E-3</v>
      </c>
      <c r="I68" s="64">
        <v>2E-3</v>
      </c>
      <c r="J68" s="64">
        <v>1.3899999999999999E-2</v>
      </c>
      <c r="K68" s="64">
        <v>2E-3</v>
      </c>
      <c r="L68" s="64">
        <v>2.8999999999999998E-3</v>
      </c>
      <c r="M68" s="72">
        <f t="shared" si="24"/>
        <v>2.1239999999999997</v>
      </c>
      <c r="N68" s="72">
        <f t="shared" si="25"/>
        <v>0.94400000000000006</v>
      </c>
      <c r="O68" s="72">
        <f t="shared" si="26"/>
        <v>6.5607999999999995</v>
      </c>
      <c r="P68" s="72">
        <f t="shared" si="27"/>
        <v>0.94400000000000006</v>
      </c>
      <c r="Q68" s="72">
        <f t="shared" si="28"/>
        <v>1.3687999999999998</v>
      </c>
      <c r="R68" s="73"/>
      <c r="S68" s="33">
        <v>2.3999999999999998E-3</v>
      </c>
      <c r="T68" s="33">
        <v>2.0000000000000001E-4</v>
      </c>
      <c r="U68" s="74">
        <f t="shared" si="29"/>
        <v>1.1327999999999998</v>
      </c>
      <c r="V68" s="74">
        <f t="shared" si="30"/>
        <v>9.4399999999999998E-2</v>
      </c>
    </row>
    <row r="69" spans="1:22" ht="17" x14ac:dyDescent="0.2">
      <c r="A69" s="103">
        <v>43</v>
      </c>
      <c r="B69" s="110" t="s">
        <v>138</v>
      </c>
      <c r="C69" s="111">
        <v>1</v>
      </c>
      <c r="D69" s="111">
        <v>22</v>
      </c>
      <c r="E69" s="111">
        <v>1200</v>
      </c>
      <c r="F69" s="106">
        <v>180</v>
      </c>
      <c r="G69" s="124">
        <v>0</v>
      </c>
      <c r="H69" s="64">
        <v>5.7000000000000002E-3</v>
      </c>
      <c r="I69" s="64">
        <v>2E-3</v>
      </c>
      <c r="J69" s="64">
        <v>1.8100000000000002E-2</v>
      </c>
      <c r="K69" s="64">
        <v>2.2000000000000001E-3</v>
      </c>
      <c r="L69" s="64">
        <v>3.5000000000000001E-3</v>
      </c>
      <c r="M69" s="72">
        <f t="shared" si="24"/>
        <v>1.026</v>
      </c>
      <c r="N69" s="72">
        <f t="shared" si="25"/>
        <v>0.36</v>
      </c>
      <c r="O69" s="72">
        <f t="shared" si="26"/>
        <v>3.2580000000000005</v>
      </c>
      <c r="P69" s="72">
        <f t="shared" si="27"/>
        <v>0.39600000000000002</v>
      </c>
      <c r="Q69" s="72">
        <f t="shared" si="28"/>
        <v>0.63</v>
      </c>
      <c r="R69" s="73"/>
      <c r="S69" s="33">
        <v>2.82E-3</v>
      </c>
      <c r="T69" s="33">
        <v>2.4000000000000001E-4</v>
      </c>
      <c r="U69" s="74">
        <f t="shared" si="29"/>
        <v>0.50760000000000005</v>
      </c>
      <c r="V69" s="74">
        <f t="shared" si="30"/>
        <v>4.3200000000000002E-2</v>
      </c>
    </row>
    <row r="70" spans="1:22" ht="17" x14ac:dyDescent="0.2">
      <c r="A70" s="103">
        <v>44</v>
      </c>
      <c r="B70" s="110" t="s">
        <v>142</v>
      </c>
      <c r="C70" s="109">
        <v>1</v>
      </c>
      <c r="D70" s="109">
        <v>22</v>
      </c>
      <c r="E70" s="109">
        <v>1200</v>
      </c>
      <c r="F70" s="106">
        <v>409</v>
      </c>
      <c r="G70" s="124">
        <v>0</v>
      </c>
      <c r="H70" s="64">
        <v>5.7000000000000002E-3</v>
      </c>
      <c r="I70" s="64">
        <v>2E-3</v>
      </c>
      <c r="J70" s="64">
        <v>1.8100000000000002E-2</v>
      </c>
      <c r="K70" s="64">
        <v>2.2000000000000001E-3</v>
      </c>
      <c r="L70" s="64">
        <v>3.5000000000000001E-3</v>
      </c>
      <c r="M70" s="72">
        <f t="shared" si="24"/>
        <v>2.3313000000000001</v>
      </c>
      <c r="N70" s="72">
        <f t="shared" si="25"/>
        <v>0.81800000000000006</v>
      </c>
      <c r="O70" s="72">
        <f t="shared" si="26"/>
        <v>7.4029000000000007</v>
      </c>
      <c r="P70" s="72">
        <f t="shared" si="27"/>
        <v>0.89980000000000004</v>
      </c>
      <c r="Q70" s="72">
        <f t="shared" si="28"/>
        <v>1.4315</v>
      </c>
      <c r="R70" s="73"/>
      <c r="S70" s="33">
        <v>2.82E-3</v>
      </c>
      <c r="T70" s="33">
        <v>2.4000000000000001E-4</v>
      </c>
      <c r="U70" s="74">
        <f t="shared" si="29"/>
        <v>1.1533800000000001</v>
      </c>
      <c r="V70" s="74">
        <f t="shared" si="30"/>
        <v>9.8159999999999997E-2</v>
      </c>
    </row>
    <row r="71" spans="1:22" ht="17" x14ac:dyDescent="0.2">
      <c r="A71" s="103">
        <v>45</v>
      </c>
      <c r="B71" s="110" t="s">
        <v>141</v>
      </c>
      <c r="C71" s="109">
        <v>1</v>
      </c>
      <c r="D71" s="109">
        <v>22</v>
      </c>
      <c r="E71" s="109">
        <v>1200</v>
      </c>
      <c r="F71" s="106">
        <v>201</v>
      </c>
      <c r="G71" s="124">
        <v>0</v>
      </c>
      <c r="H71" s="64">
        <v>5.7000000000000002E-3</v>
      </c>
      <c r="I71" s="64">
        <v>2E-3</v>
      </c>
      <c r="J71" s="64">
        <v>1.8100000000000002E-2</v>
      </c>
      <c r="K71" s="64">
        <v>2.2000000000000001E-3</v>
      </c>
      <c r="L71" s="64">
        <v>3.5000000000000001E-3</v>
      </c>
      <c r="M71" s="72">
        <f t="shared" si="24"/>
        <v>1.1456999999999999</v>
      </c>
      <c r="N71" s="72">
        <f t="shared" si="25"/>
        <v>0.40200000000000002</v>
      </c>
      <c r="O71" s="72">
        <f t="shared" si="26"/>
        <v>3.6381000000000001</v>
      </c>
      <c r="P71" s="72">
        <f t="shared" si="27"/>
        <v>0.44220000000000004</v>
      </c>
      <c r="Q71" s="72">
        <f t="shared" si="28"/>
        <v>0.70350000000000001</v>
      </c>
      <c r="R71" s="73"/>
      <c r="S71" s="33">
        <v>2.82E-3</v>
      </c>
      <c r="T71" s="33">
        <v>2.4000000000000001E-4</v>
      </c>
      <c r="U71" s="74">
        <f t="shared" si="29"/>
        <v>0.56681999999999999</v>
      </c>
      <c r="V71" s="74">
        <f t="shared" si="30"/>
        <v>4.8239999999999998E-2</v>
      </c>
    </row>
    <row r="72" spans="1:22" ht="17" x14ac:dyDescent="0.2">
      <c r="A72" s="103">
        <v>46</v>
      </c>
      <c r="B72" s="110" t="s">
        <v>143</v>
      </c>
      <c r="C72" s="109">
        <v>1</v>
      </c>
      <c r="D72" s="109">
        <v>11</v>
      </c>
      <c r="E72" s="109">
        <v>700</v>
      </c>
      <c r="F72" s="106">
        <v>129</v>
      </c>
      <c r="G72" s="124">
        <v>0</v>
      </c>
      <c r="H72" s="64">
        <v>4.4999999999999997E-3</v>
      </c>
      <c r="I72" s="64">
        <v>2E-3</v>
      </c>
      <c r="J72" s="64">
        <v>1.3899999999999999E-2</v>
      </c>
      <c r="K72" s="64">
        <v>2E-3</v>
      </c>
      <c r="L72" s="64">
        <v>2.8999999999999998E-3</v>
      </c>
      <c r="M72" s="72">
        <f t="shared" si="24"/>
        <v>0.5804999999999999</v>
      </c>
      <c r="N72" s="72">
        <f t="shared" si="25"/>
        <v>0.25800000000000001</v>
      </c>
      <c r="O72" s="72">
        <f t="shared" si="26"/>
        <v>1.7930999999999999</v>
      </c>
      <c r="P72" s="72">
        <f t="shared" si="27"/>
        <v>0.25800000000000001</v>
      </c>
      <c r="Q72" s="72">
        <f t="shared" si="28"/>
        <v>0.37409999999999999</v>
      </c>
      <c r="R72" s="73"/>
      <c r="S72" s="33">
        <v>2.3999999999999998E-3</v>
      </c>
      <c r="T72" s="33">
        <v>2.0000000000000001E-4</v>
      </c>
      <c r="U72" s="74">
        <f t="shared" si="29"/>
        <v>0.30959999999999999</v>
      </c>
      <c r="V72" s="74">
        <f t="shared" si="30"/>
        <v>2.58E-2</v>
      </c>
    </row>
    <row r="73" spans="1:22" ht="17" x14ac:dyDescent="0.2">
      <c r="A73" s="103">
        <v>47</v>
      </c>
      <c r="B73" s="110" t="s">
        <v>145</v>
      </c>
      <c r="C73" s="109">
        <v>1</v>
      </c>
      <c r="D73" s="109">
        <v>11</v>
      </c>
      <c r="E73" s="109">
        <v>700</v>
      </c>
      <c r="F73" s="106">
        <v>31</v>
      </c>
      <c r="G73" s="124">
        <v>0</v>
      </c>
      <c r="H73" s="64">
        <v>4.4999999999999997E-3</v>
      </c>
      <c r="I73" s="64">
        <v>2E-3</v>
      </c>
      <c r="J73" s="64">
        <v>1.3899999999999999E-2</v>
      </c>
      <c r="K73" s="64">
        <v>2E-3</v>
      </c>
      <c r="L73" s="64">
        <v>2.8999999999999998E-3</v>
      </c>
      <c r="M73" s="72">
        <f t="shared" si="24"/>
        <v>0.13949999999999999</v>
      </c>
      <c r="N73" s="72">
        <f t="shared" si="25"/>
        <v>6.2E-2</v>
      </c>
      <c r="O73" s="72">
        <f t="shared" si="26"/>
        <v>0.43089999999999995</v>
      </c>
      <c r="P73" s="72">
        <f t="shared" si="27"/>
        <v>6.2E-2</v>
      </c>
      <c r="Q73" s="72">
        <f t="shared" si="28"/>
        <v>8.9899999999999994E-2</v>
      </c>
      <c r="R73" s="73"/>
      <c r="S73" s="33">
        <v>2.3999999999999998E-3</v>
      </c>
      <c r="T73" s="33">
        <v>2.0000000000000001E-4</v>
      </c>
      <c r="U73" s="74">
        <f t="shared" si="29"/>
        <v>7.4399999999999994E-2</v>
      </c>
      <c r="V73" s="74">
        <f t="shared" si="30"/>
        <v>6.2000000000000006E-3</v>
      </c>
    </row>
    <row r="74" spans="1:22" ht="17" x14ac:dyDescent="0.2">
      <c r="A74" s="103">
        <v>48</v>
      </c>
      <c r="B74" s="110" t="s">
        <v>144</v>
      </c>
      <c r="C74" s="109">
        <v>1</v>
      </c>
      <c r="D74" s="109">
        <v>11</v>
      </c>
      <c r="E74" s="109">
        <v>700</v>
      </c>
      <c r="F74" s="106">
        <v>139</v>
      </c>
      <c r="G74" s="124">
        <v>0</v>
      </c>
      <c r="H74" s="64">
        <v>4.4999999999999997E-3</v>
      </c>
      <c r="I74" s="64">
        <v>2E-3</v>
      </c>
      <c r="J74" s="64">
        <v>1.3899999999999999E-2</v>
      </c>
      <c r="K74" s="64">
        <v>2E-3</v>
      </c>
      <c r="L74" s="64">
        <v>2.8999999999999998E-3</v>
      </c>
      <c r="M74" s="72">
        <f t="shared" si="24"/>
        <v>0.62549999999999994</v>
      </c>
      <c r="N74" s="72">
        <f t="shared" si="25"/>
        <v>0.27800000000000002</v>
      </c>
      <c r="O74" s="72">
        <f t="shared" si="26"/>
        <v>1.9320999999999999</v>
      </c>
      <c r="P74" s="72">
        <f t="shared" si="27"/>
        <v>0.27800000000000002</v>
      </c>
      <c r="Q74" s="72">
        <f t="shared" si="28"/>
        <v>0.40309999999999996</v>
      </c>
      <c r="R74" s="73"/>
      <c r="S74" s="33">
        <v>2.3999999999999998E-3</v>
      </c>
      <c r="T74" s="33">
        <v>2.0000000000000001E-4</v>
      </c>
      <c r="U74" s="74">
        <f t="shared" si="29"/>
        <v>0.33359999999999995</v>
      </c>
      <c r="V74" s="74">
        <f t="shared" si="30"/>
        <v>2.7800000000000002E-2</v>
      </c>
    </row>
    <row r="75" spans="1:22" ht="17" x14ac:dyDescent="0.2">
      <c r="A75" s="103">
        <v>49</v>
      </c>
      <c r="B75" s="104" t="s">
        <v>150</v>
      </c>
      <c r="C75" s="105">
        <v>1</v>
      </c>
      <c r="D75" s="105">
        <v>22</v>
      </c>
      <c r="E75" s="105">
        <v>1200</v>
      </c>
      <c r="F75" s="106">
        <v>221</v>
      </c>
      <c r="G75" s="124">
        <v>0</v>
      </c>
      <c r="H75" s="64">
        <v>5.7000000000000002E-3</v>
      </c>
      <c r="I75" s="64">
        <v>2E-3</v>
      </c>
      <c r="J75" s="64">
        <v>1.8100000000000002E-2</v>
      </c>
      <c r="K75" s="64">
        <v>2.2000000000000001E-3</v>
      </c>
      <c r="L75" s="64">
        <v>3.5000000000000001E-3</v>
      </c>
      <c r="M75" s="72">
        <f t="shared" si="24"/>
        <v>1.2597</v>
      </c>
      <c r="N75" s="72">
        <f t="shared" si="25"/>
        <v>0.442</v>
      </c>
      <c r="O75" s="72">
        <f t="shared" si="26"/>
        <v>4.0001000000000007</v>
      </c>
      <c r="P75" s="72">
        <f t="shared" si="27"/>
        <v>0.48620000000000002</v>
      </c>
      <c r="Q75" s="72">
        <f t="shared" si="28"/>
        <v>0.77349999999999997</v>
      </c>
      <c r="R75" s="73"/>
      <c r="S75" s="33">
        <v>2.82E-3</v>
      </c>
      <c r="T75" s="33">
        <v>2.4000000000000001E-4</v>
      </c>
      <c r="U75" s="74">
        <f t="shared" si="29"/>
        <v>0.62322</v>
      </c>
      <c r="V75" s="74">
        <f t="shared" si="30"/>
        <v>5.3040000000000004E-2</v>
      </c>
    </row>
    <row r="76" spans="1:22" ht="17" x14ac:dyDescent="0.2">
      <c r="A76" s="103">
        <v>50</v>
      </c>
      <c r="B76" s="104" t="s">
        <v>149</v>
      </c>
      <c r="C76" s="105">
        <v>1</v>
      </c>
      <c r="D76" s="105">
        <v>37</v>
      </c>
      <c r="E76" s="105">
        <v>1800</v>
      </c>
      <c r="F76" s="106">
        <v>140</v>
      </c>
      <c r="G76" s="124">
        <v>0</v>
      </c>
      <c r="H76" s="64">
        <v>5.7000000000000002E-3</v>
      </c>
      <c r="I76" s="64">
        <v>2E-3</v>
      </c>
      <c r="J76" s="64">
        <v>1.8100000000000002E-2</v>
      </c>
      <c r="K76" s="64">
        <v>2.2000000000000001E-3</v>
      </c>
      <c r="L76" s="64">
        <v>3.5000000000000001E-3</v>
      </c>
      <c r="M76" s="72">
        <f t="shared" si="24"/>
        <v>0.79800000000000004</v>
      </c>
      <c r="N76" s="72">
        <f t="shared" si="25"/>
        <v>0.28000000000000003</v>
      </c>
      <c r="O76" s="72">
        <f t="shared" si="26"/>
        <v>2.5340000000000003</v>
      </c>
      <c r="P76" s="72">
        <f t="shared" si="27"/>
        <v>0.308</v>
      </c>
      <c r="Q76" s="72">
        <f t="shared" si="28"/>
        <v>0.49</v>
      </c>
      <c r="R76" s="73"/>
      <c r="S76" s="33">
        <v>3.32E-3</v>
      </c>
      <c r="T76" s="33">
        <v>2.7999999999999998E-4</v>
      </c>
      <c r="U76" s="74">
        <f t="shared" si="29"/>
        <v>0.46479999999999999</v>
      </c>
      <c r="V76" s="74">
        <f t="shared" si="30"/>
        <v>3.9199999999999999E-2</v>
      </c>
    </row>
    <row r="77" spans="1:22" ht="17" x14ac:dyDescent="0.2">
      <c r="A77" s="103">
        <v>51</v>
      </c>
      <c r="B77" s="104" t="s">
        <v>154</v>
      </c>
      <c r="C77" s="105">
        <v>1</v>
      </c>
      <c r="D77" s="105">
        <v>15</v>
      </c>
      <c r="E77" s="105">
        <v>800</v>
      </c>
      <c r="F77" s="106">
        <v>113</v>
      </c>
      <c r="G77" s="124">
        <v>0</v>
      </c>
      <c r="H77" s="64">
        <v>4.4999999999999997E-3</v>
      </c>
      <c r="I77" s="64">
        <v>2E-3</v>
      </c>
      <c r="J77" s="64">
        <v>1.3899999999999999E-2</v>
      </c>
      <c r="K77" s="64">
        <v>2E-3</v>
      </c>
      <c r="L77" s="64">
        <v>2.8999999999999998E-3</v>
      </c>
      <c r="M77" s="72">
        <f t="shared" si="24"/>
        <v>0.50849999999999995</v>
      </c>
      <c r="N77" s="72">
        <f t="shared" si="25"/>
        <v>0.22600000000000001</v>
      </c>
      <c r="O77" s="72">
        <f t="shared" si="26"/>
        <v>1.5707</v>
      </c>
      <c r="P77" s="72">
        <f t="shared" si="27"/>
        <v>0.22600000000000001</v>
      </c>
      <c r="Q77" s="72">
        <f t="shared" si="28"/>
        <v>0.32769999999999999</v>
      </c>
      <c r="R77" s="73"/>
      <c r="S77" s="33">
        <v>2.3999999999999998E-3</v>
      </c>
      <c r="T77" s="33">
        <v>2.0000000000000001E-4</v>
      </c>
      <c r="U77" s="74">
        <f t="shared" si="29"/>
        <v>0.2712</v>
      </c>
      <c r="V77" s="74">
        <f t="shared" si="30"/>
        <v>2.2600000000000002E-2</v>
      </c>
    </row>
    <row r="78" spans="1:22" ht="17" x14ac:dyDescent="0.2">
      <c r="A78" s="103">
        <v>52</v>
      </c>
      <c r="B78" s="104" t="s">
        <v>152</v>
      </c>
      <c r="C78" s="105">
        <v>1</v>
      </c>
      <c r="D78" s="105">
        <v>22</v>
      </c>
      <c r="E78" s="105">
        <v>1200</v>
      </c>
      <c r="F78" s="106">
        <v>324</v>
      </c>
      <c r="G78" s="124">
        <v>0</v>
      </c>
      <c r="H78" s="64">
        <v>5.7000000000000002E-3</v>
      </c>
      <c r="I78" s="64">
        <v>2E-3</v>
      </c>
      <c r="J78" s="64">
        <v>1.8100000000000002E-2</v>
      </c>
      <c r="K78" s="64">
        <v>2.2000000000000001E-3</v>
      </c>
      <c r="L78" s="64">
        <v>3.5000000000000001E-3</v>
      </c>
      <c r="M78" s="72">
        <f t="shared" si="24"/>
        <v>1.8468</v>
      </c>
      <c r="N78" s="72">
        <f t="shared" si="25"/>
        <v>0.64800000000000002</v>
      </c>
      <c r="O78" s="72">
        <f t="shared" si="26"/>
        <v>5.8644000000000007</v>
      </c>
      <c r="P78" s="72">
        <f t="shared" si="27"/>
        <v>0.71279999999999999</v>
      </c>
      <c r="Q78" s="72">
        <f t="shared" si="28"/>
        <v>1.1340000000000001</v>
      </c>
      <c r="R78" s="73"/>
      <c r="S78" s="33">
        <v>2.82E-3</v>
      </c>
      <c r="T78" s="33">
        <v>2.4000000000000001E-4</v>
      </c>
      <c r="U78" s="74">
        <f t="shared" si="29"/>
        <v>0.91368000000000005</v>
      </c>
      <c r="V78" s="74">
        <f t="shared" si="30"/>
        <v>7.7759999999999996E-2</v>
      </c>
    </row>
    <row r="79" spans="1:22" ht="17" x14ac:dyDescent="0.2">
      <c r="A79" s="103">
        <v>53</v>
      </c>
      <c r="B79" s="104" t="s">
        <v>151</v>
      </c>
      <c r="C79" s="105">
        <v>1</v>
      </c>
      <c r="D79" s="105">
        <v>22</v>
      </c>
      <c r="E79" s="105">
        <v>1200</v>
      </c>
      <c r="F79" s="106">
        <v>440</v>
      </c>
      <c r="G79" s="124">
        <v>0</v>
      </c>
      <c r="H79" s="64">
        <v>5.7000000000000002E-3</v>
      </c>
      <c r="I79" s="64">
        <v>2E-3</v>
      </c>
      <c r="J79" s="64">
        <v>1.8100000000000002E-2</v>
      </c>
      <c r="K79" s="64">
        <v>2.2000000000000001E-3</v>
      </c>
      <c r="L79" s="64">
        <v>3.5000000000000001E-3</v>
      </c>
      <c r="M79" s="72">
        <f t="shared" si="24"/>
        <v>2.508</v>
      </c>
      <c r="N79" s="72">
        <f t="shared" si="25"/>
        <v>0.88</v>
      </c>
      <c r="O79" s="72">
        <f t="shared" si="26"/>
        <v>7.9640000000000004</v>
      </c>
      <c r="P79" s="72">
        <f t="shared" si="27"/>
        <v>0.96800000000000008</v>
      </c>
      <c r="Q79" s="72">
        <f t="shared" si="28"/>
        <v>1.54</v>
      </c>
      <c r="R79" s="73"/>
      <c r="S79" s="33">
        <v>2.82E-3</v>
      </c>
      <c r="T79" s="33">
        <v>2.4000000000000001E-4</v>
      </c>
      <c r="U79" s="74">
        <f t="shared" si="29"/>
        <v>1.2407999999999999</v>
      </c>
      <c r="V79" s="74">
        <f t="shared" si="30"/>
        <v>0.1056</v>
      </c>
    </row>
    <row r="80" spans="1:22" ht="17" x14ac:dyDescent="0.2">
      <c r="A80" s="103">
        <v>54</v>
      </c>
      <c r="B80" s="104" t="s">
        <v>153</v>
      </c>
      <c r="C80" s="105">
        <v>1</v>
      </c>
      <c r="D80" s="105">
        <v>15</v>
      </c>
      <c r="E80" s="105">
        <v>600</v>
      </c>
      <c r="F80" s="106">
        <v>263</v>
      </c>
      <c r="G80" s="124">
        <v>0</v>
      </c>
      <c r="H80" s="64">
        <v>3.2000000000000002E-3</v>
      </c>
      <c r="I80" s="64">
        <v>1.1999999999999999E-3</v>
      </c>
      <c r="J80" s="64">
        <v>1.3899999999999999E-2</v>
      </c>
      <c r="K80" s="64">
        <v>2E-3</v>
      </c>
      <c r="L80" s="64">
        <v>2.3999999999999998E-3</v>
      </c>
      <c r="M80" s="72">
        <f t="shared" si="24"/>
        <v>0.84160000000000001</v>
      </c>
      <c r="N80" s="72">
        <f t="shared" si="25"/>
        <v>0.31559999999999999</v>
      </c>
      <c r="O80" s="72">
        <f t="shared" si="26"/>
        <v>3.6556999999999999</v>
      </c>
      <c r="P80" s="72">
        <f t="shared" si="27"/>
        <v>0.52600000000000002</v>
      </c>
      <c r="Q80" s="72">
        <f t="shared" si="28"/>
        <v>0.63119999999999998</v>
      </c>
      <c r="R80" s="73"/>
      <c r="S80" s="33">
        <v>2.3999999999999998E-3</v>
      </c>
      <c r="T80" s="33">
        <v>2.0000000000000001E-4</v>
      </c>
      <c r="U80" s="74">
        <f t="shared" si="29"/>
        <v>0.63119999999999998</v>
      </c>
      <c r="V80" s="74">
        <f t="shared" si="30"/>
        <v>5.2600000000000001E-2</v>
      </c>
    </row>
    <row r="81" spans="1:22" ht="17" x14ac:dyDescent="0.2">
      <c r="A81" s="103">
        <v>55</v>
      </c>
      <c r="B81" s="104" t="s">
        <v>158</v>
      </c>
      <c r="C81" s="105">
        <v>1</v>
      </c>
      <c r="D81" s="105">
        <v>22</v>
      </c>
      <c r="E81" s="105">
        <v>1200</v>
      </c>
      <c r="F81" s="106">
        <v>283</v>
      </c>
      <c r="G81" s="124">
        <v>0</v>
      </c>
      <c r="H81" s="64">
        <v>5.7000000000000002E-3</v>
      </c>
      <c r="I81" s="64">
        <v>2E-3</v>
      </c>
      <c r="J81" s="64">
        <v>1.8100000000000002E-2</v>
      </c>
      <c r="K81" s="64">
        <v>2.2000000000000001E-3</v>
      </c>
      <c r="L81" s="64">
        <v>3.5000000000000001E-3</v>
      </c>
      <c r="M81" s="72">
        <f t="shared" si="24"/>
        <v>1.6131</v>
      </c>
      <c r="N81" s="72">
        <f t="shared" si="25"/>
        <v>0.56600000000000006</v>
      </c>
      <c r="O81" s="72">
        <f t="shared" si="26"/>
        <v>5.1223000000000001</v>
      </c>
      <c r="P81" s="72">
        <f t="shared" si="27"/>
        <v>0.62260000000000004</v>
      </c>
      <c r="Q81" s="72">
        <f t="shared" si="28"/>
        <v>0.99050000000000005</v>
      </c>
      <c r="R81" s="73"/>
      <c r="S81" s="33">
        <v>2.82E-3</v>
      </c>
      <c r="T81" s="33">
        <v>2.4000000000000001E-4</v>
      </c>
      <c r="U81" s="74">
        <f t="shared" si="29"/>
        <v>0.79805999999999999</v>
      </c>
      <c r="V81" s="74">
        <f t="shared" si="30"/>
        <v>6.7920000000000008E-2</v>
      </c>
    </row>
    <row r="82" spans="1:22" ht="36" x14ac:dyDescent="0.2">
      <c r="A82" s="103">
        <v>56</v>
      </c>
      <c r="B82" s="107" t="s">
        <v>156</v>
      </c>
      <c r="C82" s="105">
        <v>1</v>
      </c>
      <c r="D82" s="105">
        <v>22</v>
      </c>
      <c r="E82" s="105">
        <v>1200</v>
      </c>
      <c r="F82" s="106">
        <v>419</v>
      </c>
      <c r="G82" s="124">
        <v>0</v>
      </c>
      <c r="H82" s="64">
        <v>5.7000000000000002E-3</v>
      </c>
      <c r="I82" s="64">
        <v>2E-3</v>
      </c>
      <c r="J82" s="64">
        <v>1.8100000000000002E-2</v>
      </c>
      <c r="K82" s="64">
        <v>2.2000000000000001E-3</v>
      </c>
      <c r="L82" s="64">
        <v>3.5000000000000001E-3</v>
      </c>
      <c r="M82" s="72">
        <f t="shared" si="24"/>
        <v>2.3883000000000001</v>
      </c>
      <c r="N82" s="72">
        <f t="shared" si="25"/>
        <v>0.83799999999999997</v>
      </c>
      <c r="O82" s="72">
        <f t="shared" si="26"/>
        <v>7.5839000000000008</v>
      </c>
      <c r="P82" s="72">
        <f t="shared" si="27"/>
        <v>0.92180000000000006</v>
      </c>
      <c r="Q82" s="72">
        <f t="shared" si="28"/>
        <v>1.4665000000000001</v>
      </c>
      <c r="R82" s="73"/>
      <c r="S82" s="33">
        <v>2.82E-3</v>
      </c>
      <c r="T82" s="33">
        <v>2.4000000000000001E-4</v>
      </c>
      <c r="U82" s="74">
        <f t="shared" si="29"/>
        <v>1.1815800000000001</v>
      </c>
      <c r="V82" s="74">
        <f t="shared" si="30"/>
        <v>0.10056</v>
      </c>
    </row>
    <row r="83" spans="1:22" ht="36" x14ac:dyDescent="0.2">
      <c r="A83" s="103">
        <v>57</v>
      </c>
      <c r="B83" s="107" t="s">
        <v>157</v>
      </c>
      <c r="C83" s="105">
        <v>1</v>
      </c>
      <c r="D83" s="105">
        <v>33</v>
      </c>
      <c r="E83" s="105">
        <v>1800</v>
      </c>
      <c r="F83" s="106">
        <v>347</v>
      </c>
      <c r="G83" s="124">
        <v>0</v>
      </c>
      <c r="H83" s="64">
        <v>5.7000000000000002E-3</v>
      </c>
      <c r="I83" s="64">
        <v>2E-3</v>
      </c>
      <c r="J83" s="64">
        <v>1.8100000000000002E-2</v>
      </c>
      <c r="K83" s="64">
        <v>2.2000000000000001E-3</v>
      </c>
      <c r="L83" s="64">
        <v>3.5000000000000001E-3</v>
      </c>
      <c r="M83" s="72">
        <f t="shared" si="24"/>
        <v>1.9779</v>
      </c>
      <c r="N83" s="72">
        <f t="shared" si="25"/>
        <v>0.69400000000000006</v>
      </c>
      <c r="O83" s="72">
        <f t="shared" si="26"/>
        <v>6.2807000000000004</v>
      </c>
      <c r="P83" s="72">
        <f t="shared" si="27"/>
        <v>0.76340000000000008</v>
      </c>
      <c r="Q83" s="72">
        <f t="shared" si="28"/>
        <v>1.2145000000000001</v>
      </c>
      <c r="R83" s="73"/>
      <c r="S83" s="33">
        <v>3.32E-3</v>
      </c>
      <c r="T83" s="33">
        <v>2.7999999999999998E-4</v>
      </c>
      <c r="U83" s="74">
        <f t="shared" si="29"/>
        <v>1.15204</v>
      </c>
      <c r="V83" s="74">
        <f t="shared" si="30"/>
        <v>9.7159999999999996E-2</v>
      </c>
    </row>
    <row r="84" spans="1:22" ht="17" x14ac:dyDescent="0.2">
      <c r="A84" s="103">
        <v>58</v>
      </c>
      <c r="B84" s="104" t="s">
        <v>159</v>
      </c>
      <c r="C84" s="105">
        <v>1</v>
      </c>
      <c r="D84" s="105">
        <v>22</v>
      </c>
      <c r="E84" s="105">
        <v>1200</v>
      </c>
      <c r="F84" s="106">
        <v>136</v>
      </c>
      <c r="G84" s="124">
        <v>0</v>
      </c>
      <c r="H84" s="64">
        <v>5.7000000000000002E-3</v>
      </c>
      <c r="I84" s="64">
        <v>2E-3</v>
      </c>
      <c r="J84" s="64">
        <v>1.8100000000000002E-2</v>
      </c>
      <c r="K84" s="64">
        <v>2.2000000000000001E-3</v>
      </c>
      <c r="L84" s="64">
        <v>3.5000000000000001E-3</v>
      </c>
      <c r="M84" s="72">
        <f t="shared" si="24"/>
        <v>0.7752</v>
      </c>
      <c r="N84" s="72">
        <f t="shared" si="25"/>
        <v>0.27200000000000002</v>
      </c>
      <c r="O84" s="72">
        <f t="shared" si="26"/>
        <v>2.4616000000000002</v>
      </c>
      <c r="P84" s="72">
        <f t="shared" si="27"/>
        <v>0.29920000000000002</v>
      </c>
      <c r="Q84" s="72">
        <f t="shared" si="28"/>
        <v>0.47600000000000003</v>
      </c>
      <c r="R84" s="73"/>
      <c r="S84" s="33">
        <v>2.82E-3</v>
      </c>
      <c r="T84" s="33">
        <v>2.4000000000000001E-4</v>
      </c>
      <c r="U84" s="74">
        <f t="shared" si="29"/>
        <v>0.38352000000000003</v>
      </c>
      <c r="V84" s="74">
        <f t="shared" si="30"/>
        <v>3.2640000000000002E-2</v>
      </c>
    </row>
    <row r="85" spans="1:22" ht="17" x14ac:dyDescent="0.2">
      <c r="A85" s="103">
        <v>59</v>
      </c>
      <c r="B85" s="104" t="s">
        <v>155</v>
      </c>
      <c r="C85" s="105">
        <v>1</v>
      </c>
      <c r="D85" s="105">
        <v>22</v>
      </c>
      <c r="E85" s="105">
        <v>1200</v>
      </c>
      <c r="F85" s="106">
        <v>321</v>
      </c>
      <c r="G85" s="124">
        <v>0</v>
      </c>
      <c r="H85" s="64">
        <v>5.7000000000000002E-3</v>
      </c>
      <c r="I85" s="64">
        <v>2E-3</v>
      </c>
      <c r="J85" s="64">
        <v>1.8100000000000002E-2</v>
      </c>
      <c r="K85" s="64">
        <v>2.2000000000000001E-3</v>
      </c>
      <c r="L85" s="64">
        <v>3.5000000000000001E-3</v>
      </c>
      <c r="M85" s="72">
        <f t="shared" si="24"/>
        <v>1.8297000000000001</v>
      </c>
      <c r="N85" s="72">
        <f t="shared" si="25"/>
        <v>0.64200000000000002</v>
      </c>
      <c r="O85" s="72">
        <f t="shared" si="26"/>
        <v>5.8101000000000003</v>
      </c>
      <c r="P85" s="72">
        <f t="shared" si="27"/>
        <v>0.70620000000000005</v>
      </c>
      <c r="Q85" s="72">
        <f t="shared" si="28"/>
        <v>1.1234999999999999</v>
      </c>
      <c r="R85" s="73"/>
      <c r="S85" s="33">
        <v>2.82E-3</v>
      </c>
      <c r="T85" s="33">
        <v>2.4000000000000001E-4</v>
      </c>
      <c r="U85" s="74">
        <f t="shared" si="29"/>
        <v>0.90522000000000002</v>
      </c>
      <c r="V85" s="74">
        <f t="shared" si="30"/>
        <v>7.7039999999999997E-2</v>
      </c>
    </row>
    <row r="86" spans="1:22" ht="17" x14ac:dyDescent="0.2">
      <c r="A86" s="103">
        <v>60</v>
      </c>
      <c r="B86" s="104" t="s">
        <v>48</v>
      </c>
      <c r="C86" s="105">
        <v>1</v>
      </c>
      <c r="D86" s="105">
        <v>22</v>
      </c>
      <c r="E86" s="105">
        <v>1200</v>
      </c>
      <c r="F86" s="106">
        <v>277</v>
      </c>
      <c r="G86" s="124">
        <v>0</v>
      </c>
      <c r="H86" s="64">
        <v>5.7000000000000002E-3</v>
      </c>
      <c r="I86" s="64">
        <v>2E-3</v>
      </c>
      <c r="J86" s="64">
        <v>1.8100000000000002E-2</v>
      </c>
      <c r="K86" s="64">
        <v>2.2000000000000001E-3</v>
      </c>
      <c r="L86" s="64">
        <v>3.5000000000000001E-3</v>
      </c>
      <c r="M86" s="72">
        <f t="shared" si="24"/>
        <v>1.5789</v>
      </c>
      <c r="N86" s="72">
        <f t="shared" si="25"/>
        <v>0.55400000000000005</v>
      </c>
      <c r="O86" s="72">
        <f t="shared" si="26"/>
        <v>5.0137</v>
      </c>
      <c r="P86" s="72">
        <f t="shared" si="27"/>
        <v>0.60940000000000005</v>
      </c>
      <c r="Q86" s="72">
        <f t="shared" si="28"/>
        <v>0.96950000000000003</v>
      </c>
      <c r="R86" s="73"/>
      <c r="S86" s="33">
        <v>2.82E-3</v>
      </c>
      <c r="T86" s="33">
        <v>2.4000000000000001E-4</v>
      </c>
      <c r="U86" s="74">
        <f t="shared" si="29"/>
        <v>0.78114000000000006</v>
      </c>
      <c r="V86" s="74">
        <f t="shared" si="30"/>
        <v>6.6479999999999997E-2</v>
      </c>
    </row>
    <row r="87" spans="1:22" ht="17" x14ac:dyDescent="0.2">
      <c r="A87" s="103">
        <v>61</v>
      </c>
      <c r="B87" s="104" t="s">
        <v>160</v>
      </c>
      <c r="C87" s="105">
        <v>1</v>
      </c>
      <c r="D87" s="105">
        <v>22</v>
      </c>
      <c r="E87" s="105">
        <v>1200</v>
      </c>
      <c r="F87" s="106">
        <v>206</v>
      </c>
      <c r="G87" s="124">
        <v>0</v>
      </c>
      <c r="H87" s="64">
        <v>5.7000000000000002E-3</v>
      </c>
      <c r="I87" s="64">
        <v>2E-3</v>
      </c>
      <c r="J87" s="64">
        <v>1.8100000000000002E-2</v>
      </c>
      <c r="K87" s="64">
        <v>2.2000000000000001E-3</v>
      </c>
      <c r="L87" s="64">
        <v>3.5000000000000001E-3</v>
      </c>
      <c r="M87" s="72">
        <f t="shared" si="24"/>
        <v>1.1742000000000001</v>
      </c>
      <c r="N87" s="72">
        <f t="shared" si="25"/>
        <v>0.41200000000000003</v>
      </c>
      <c r="O87" s="72">
        <f t="shared" si="26"/>
        <v>3.7286000000000001</v>
      </c>
      <c r="P87" s="72">
        <f t="shared" si="27"/>
        <v>0.45320000000000005</v>
      </c>
      <c r="Q87" s="72">
        <f t="shared" si="28"/>
        <v>0.72099999999999997</v>
      </c>
      <c r="R87" s="73"/>
      <c r="S87" s="33">
        <v>2.82E-3</v>
      </c>
      <c r="T87" s="33">
        <v>2.4000000000000001E-4</v>
      </c>
      <c r="U87" s="74">
        <f t="shared" si="29"/>
        <v>0.58091999999999999</v>
      </c>
      <c r="V87" s="74">
        <f t="shared" si="30"/>
        <v>4.9439999999999998E-2</v>
      </c>
    </row>
    <row r="88" spans="1:22" ht="17" x14ac:dyDescent="0.2">
      <c r="A88" s="103">
        <v>62</v>
      </c>
      <c r="B88" s="110" t="s">
        <v>147</v>
      </c>
      <c r="C88" s="109">
        <v>1</v>
      </c>
      <c r="D88" s="109">
        <v>22</v>
      </c>
      <c r="E88" s="109">
        <v>1200</v>
      </c>
      <c r="F88" s="106">
        <v>407</v>
      </c>
      <c r="G88" s="124">
        <v>0</v>
      </c>
      <c r="H88" s="64">
        <v>5.7000000000000002E-3</v>
      </c>
      <c r="I88" s="64">
        <v>2E-3</v>
      </c>
      <c r="J88" s="64">
        <v>1.8100000000000002E-2</v>
      </c>
      <c r="K88" s="64">
        <v>2.2000000000000001E-3</v>
      </c>
      <c r="L88" s="64">
        <v>3.5000000000000001E-3</v>
      </c>
      <c r="M88" s="72">
        <f t="shared" si="24"/>
        <v>2.3199000000000001</v>
      </c>
      <c r="N88" s="72">
        <f t="shared" si="25"/>
        <v>0.81400000000000006</v>
      </c>
      <c r="O88" s="72">
        <f t="shared" si="26"/>
        <v>7.3667000000000007</v>
      </c>
      <c r="P88" s="72">
        <f t="shared" si="27"/>
        <v>0.89540000000000008</v>
      </c>
      <c r="Q88" s="72">
        <f t="shared" si="28"/>
        <v>1.4245000000000001</v>
      </c>
      <c r="R88" s="73"/>
      <c r="S88" s="33">
        <v>2.82E-3</v>
      </c>
      <c r="T88" s="33">
        <v>2.4000000000000001E-4</v>
      </c>
      <c r="U88" s="74">
        <f t="shared" si="29"/>
        <v>1.14774</v>
      </c>
      <c r="V88" s="74">
        <f t="shared" si="30"/>
        <v>9.7680000000000003E-2</v>
      </c>
    </row>
    <row r="89" spans="1:22" ht="17" x14ac:dyDescent="0.2">
      <c r="A89" s="103">
        <v>63</v>
      </c>
      <c r="B89" s="110" t="s">
        <v>148</v>
      </c>
      <c r="C89" s="109">
        <v>1</v>
      </c>
      <c r="D89" s="109">
        <v>22</v>
      </c>
      <c r="E89" s="109">
        <v>1200</v>
      </c>
      <c r="F89" s="106">
        <v>136</v>
      </c>
      <c r="G89" s="124">
        <v>0</v>
      </c>
      <c r="H89" s="64">
        <v>5.7000000000000002E-3</v>
      </c>
      <c r="I89" s="64">
        <v>2E-3</v>
      </c>
      <c r="J89" s="64">
        <v>1.8100000000000002E-2</v>
      </c>
      <c r="K89" s="64">
        <v>2.2000000000000001E-3</v>
      </c>
      <c r="L89" s="64">
        <v>3.5000000000000001E-3</v>
      </c>
      <c r="M89" s="72">
        <f t="shared" si="24"/>
        <v>0.7752</v>
      </c>
      <c r="N89" s="72">
        <f t="shared" si="25"/>
        <v>0.27200000000000002</v>
      </c>
      <c r="O89" s="72">
        <f t="shared" si="26"/>
        <v>2.4616000000000002</v>
      </c>
      <c r="P89" s="72">
        <f t="shared" si="27"/>
        <v>0.29920000000000002</v>
      </c>
      <c r="Q89" s="72">
        <f t="shared" si="28"/>
        <v>0.47600000000000003</v>
      </c>
      <c r="R89" s="73"/>
      <c r="S89" s="33">
        <v>2.82E-3</v>
      </c>
      <c r="T89" s="33">
        <v>2.4000000000000001E-4</v>
      </c>
      <c r="U89" s="74">
        <f t="shared" si="29"/>
        <v>0.38352000000000003</v>
      </c>
      <c r="V89" s="74">
        <f t="shared" si="30"/>
        <v>3.2640000000000002E-2</v>
      </c>
    </row>
    <row r="90" spans="1:22" ht="17" x14ac:dyDescent="0.2">
      <c r="A90" s="103">
        <v>64</v>
      </c>
      <c r="B90" s="110" t="s">
        <v>146</v>
      </c>
      <c r="C90" s="109">
        <v>1</v>
      </c>
      <c r="D90" s="109">
        <v>22</v>
      </c>
      <c r="E90" s="109">
        <v>1200</v>
      </c>
      <c r="F90" s="106">
        <v>574</v>
      </c>
      <c r="G90" s="124">
        <v>0</v>
      </c>
      <c r="H90" s="64">
        <v>5.7000000000000002E-3</v>
      </c>
      <c r="I90" s="64">
        <v>2E-3</v>
      </c>
      <c r="J90" s="64">
        <v>1.8100000000000002E-2</v>
      </c>
      <c r="K90" s="64">
        <v>2.2000000000000001E-3</v>
      </c>
      <c r="L90" s="64">
        <v>3.5000000000000001E-3</v>
      </c>
      <c r="M90" s="72">
        <f t="shared" si="24"/>
        <v>3.2718000000000003</v>
      </c>
      <c r="N90" s="72">
        <f t="shared" si="25"/>
        <v>1.1480000000000001</v>
      </c>
      <c r="O90" s="72">
        <f t="shared" si="26"/>
        <v>10.3894</v>
      </c>
      <c r="P90" s="72">
        <f t="shared" si="27"/>
        <v>1.2628000000000001</v>
      </c>
      <c r="Q90" s="72">
        <f t="shared" si="28"/>
        <v>2.0089999999999999</v>
      </c>
      <c r="R90" s="73"/>
      <c r="S90" s="33">
        <v>2.82E-3</v>
      </c>
      <c r="T90" s="33">
        <v>2.4000000000000001E-4</v>
      </c>
      <c r="U90" s="74">
        <f t="shared" si="29"/>
        <v>1.6186800000000001</v>
      </c>
      <c r="V90" s="74">
        <f t="shared" si="30"/>
        <v>0.13775999999999999</v>
      </c>
    </row>
    <row r="92" spans="1:22" ht="19" x14ac:dyDescent="0.25">
      <c r="P92" s="161" t="s">
        <v>194</v>
      </c>
      <c r="Q92" s="161"/>
      <c r="R92" s="161"/>
      <c r="S92" s="161"/>
      <c r="T92" s="161"/>
    </row>
    <row r="98" spans="16:20" ht="19" x14ac:dyDescent="0.25">
      <c r="P98" s="131" t="s">
        <v>195</v>
      </c>
      <c r="Q98" s="131"/>
      <c r="R98" s="131"/>
      <c r="S98" s="131"/>
      <c r="T98" s="131"/>
    </row>
  </sheetData>
  <mergeCells count="17">
    <mergeCell ref="I3:M3"/>
    <mergeCell ref="F23:G23"/>
    <mergeCell ref="A3:A4"/>
    <mergeCell ref="B3:B4"/>
    <mergeCell ref="C3:C4"/>
    <mergeCell ref="D3:H3"/>
    <mergeCell ref="A23:A24"/>
    <mergeCell ref="B23:B24"/>
    <mergeCell ref="C23:C24"/>
    <mergeCell ref="D23:D24"/>
    <mergeCell ref="E23:E24"/>
    <mergeCell ref="H23:L23"/>
    <mergeCell ref="P92:T92"/>
    <mergeCell ref="P98:T98"/>
    <mergeCell ref="M23:Q23"/>
    <mergeCell ref="S23:T23"/>
    <mergeCell ref="U23:V23"/>
  </mergeCells>
  <conditionalFormatting sqref="C6">
    <cfRule type="cellIs" dxfId="3" priority="7" operator="equal">
      <formula>0</formula>
    </cfRule>
  </conditionalFormatting>
  <conditionalFormatting sqref="C12">
    <cfRule type="cellIs" dxfId="2" priority="6" operator="equal">
      <formula>0</formula>
    </cfRule>
  </conditionalFormatting>
  <conditionalFormatting sqref="D6:M20">
    <cfRule type="cellIs" dxfId="1" priority="1" operator="equal">
      <formula>0</formula>
    </cfRule>
  </conditionalFormatting>
  <conditionalFormatting sqref="G27:G90">
    <cfRule type="cellIs" dxfId="0" priority="5" operator="greaterThan">
      <formula>1000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Tổng hợp</vt:lpstr>
      <vt:lpstr>1. DMCS cong</vt:lpstr>
      <vt:lpstr>2. Cống, CTTK K. Thuỵ</vt:lpstr>
      <vt:lpstr>3.DMCS TB</vt:lpstr>
      <vt:lpstr>4.Trạm bơm K. Thuỵ</vt:lpstr>
      <vt:lpstr>'2. Cống, CTTK K. Thuỵ'!Print_Area</vt:lpstr>
      <vt:lpstr>'4.Trạm bơm K. Thuỵ'!Print_Area</vt:lpstr>
      <vt:lpstr>'Tổng hợp'!Print_Area</vt:lpstr>
      <vt:lpstr>'2. Cống, CTTK K. Thuỵ'!Print_Titles</vt:lpstr>
      <vt:lpstr>'4.Trạm bơm K. Thuỵ'!Print_Titles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2026-05-23T01:58:28Z</cp:lastPrinted>
  <dcterms:created xsi:type="dcterms:W3CDTF">2026-04-18T03:33:55Z</dcterms:created>
  <dcterms:modified xsi:type="dcterms:W3CDTF">2026-06-29T22:38:32Z</dcterms:modified>
</cp:coreProperties>
</file>