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Phòng KT xã Kiến Minh-2026/Hệ thống cống hộp kênh bến Kem. ok/13.5 ĐIỀU CHỈNH THẨM ĐỊNH-ĐÔNG/"/>
    </mc:Choice>
  </mc:AlternateContent>
  <xr:revisionPtr revIDLastSave="0" documentId="13_ncr:1_{1663B2C8-F91E-8B40-A673-8A48E1927771}" xr6:coauthVersionLast="47" xr6:coauthVersionMax="47" xr10:uidLastSave="{00000000-0000-0000-0000-000000000000}"/>
  <bookViews>
    <workbookView xWindow="1180" yWindow="660" windowWidth="28580" windowHeight="15600" activeTab="4" xr2:uid="{00000000-000D-0000-FFFF-FFFF00000000}"/>
  </bookViews>
  <sheets>
    <sheet name="SGV" sheetId="2" state="veryHidden" r:id="rId1"/>
    <sheet name="foxz" sheetId="6" state="veryHidden" r:id="rId2"/>
    <sheet name="Hợp đồng" sheetId="1" r:id="rId3"/>
    <sheet name="HĐ điều chỉnh" sheetId="3" r:id="rId4"/>
    <sheet name="HĐ điều chỉnh (2)" sheetId="5" r:id="rId5"/>
    <sheet name="diễn giải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0" i="5" l="1"/>
  <c r="O36" i="5"/>
  <c r="O35" i="5"/>
  <c r="O34" i="5"/>
  <c r="O32" i="5"/>
  <c r="O31" i="5"/>
  <c r="O30" i="5"/>
  <c r="O29" i="5"/>
  <c r="O21" i="5"/>
  <c r="O22" i="5"/>
  <c r="O23" i="5"/>
  <c r="O24" i="5"/>
  <c r="O25" i="5"/>
  <c r="O26" i="5"/>
  <c r="O27" i="5"/>
  <c r="O20" i="5"/>
  <c r="O19" i="5"/>
  <c r="O66" i="5" s="1"/>
  <c r="O18" i="5"/>
  <c r="O17" i="5"/>
  <c r="O15" i="5"/>
  <c r="K65" i="5"/>
  <c r="K64" i="5"/>
  <c r="K63" i="5"/>
  <c r="K62" i="5"/>
  <c r="K61" i="5"/>
  <c r="K60" i="5"/>
  <c r="K59" i="5"/>
  <c r="K58" i="5"/>
  <c r="K57" i="5"/>
  <c r="K56" i="5"/>
  <c r="K55" i="5"/>
  <c r="K54" i="5"/>
  <c r="K53" i="5"/>
  <c r="K52" i="5"/>
  <c r="J89" i="5"/>
  <c r="J88" i="5"/>
  <c r="J87" i="5"/>
  <c r="J86" i="5"/>
  <c r="J85" i="5"/>
  <c r="J84" i="5"/>
  <c r="J83" i="5"/>
  <c r="J82" i="5"/>
  <c r="J81" i="5"/>
  <c r="J80" i="5"/>
  <c r="J79" i="5"/>
  <c r="J78" i="5"/>
  <c r="J77" i="5"/>
  <c r="J76" i="5"/>
  <c r="L50" i="5"/>
  <c r="K50" i="5"/>
  <c r="J50" i="5"/>
  <c r="H50" i="5"/>
  <c r="M50" i="5" s="1"/>
  <c r="L49" i="5"/>
  <c r="K49" i="5"/>
  <c r="J49" i="5"/>
  <c r="H49" i="5"/>
  <c r="M49" i="5" s="1"/>
  <c r="J48" i="5"/>
  <c r="L47" i="5"/>
  <c r="K47" i="5"/>
  <c r="J47" i="5"/>
  <c r="H47" i="5"/>
  <c r="M47" i="5" s="1"/>
  <c r="L46" i="5"/>
  <c r="K46" i="5"/>
  <c r="J46" i="5"/>
  <c r="H46" i="5"/>
  <c r="M46" i="5" s="1"/>
  <c r="L45" i="5"/>
  <c r="K45" i="5"/>
  <c r="J45" i="5"/>
  <c r="H45" i="5"/>
  <c r="M45" i="5" s="1"/>
  <c r="L44" i="5"/>
  <c r="K44" i="5"/>
  <c r="J44" i="5"/>
  <c r="H44" i="5"/>
  <c r="M44" i="5" s="1"/>
  <c r="L43" i="5"/>
  <c r="K43" i="5"/>
  <c r="J43" i="5"/>
  <c r="H43" i="5"/>
  <c r="M43" i="5" s="1"/>
  <c r="L42" i="5"/>
  <c r="K42" i="5"/>
  <c r="J42" i="5"/>
  <c r="H42" i="5"/>
  <c r="M42" i="5" s="1"/>
  <c r="L41" i="5"/>
  <c r="K41" i="5"/>
  <c r="J41" i="5"/>
  <c r="H41" i="5"/>
  <c r="M41" i="5" s="1"/>
  <c r="L40" i="5"/>
  <c r="K40" i="5"/>
  <c r="J40" i="5"/>
  <c r="H40" i="5"/>
  <c r="M40" i="5" s="1"/>
  <c r="L39" i="5"/>
  <c r="K39" i="5"/>
  <c r="J39" i="5"/>
  <c r="H39" i="5"/>
  <c r="M39" i="5" s="1"/>
  <c r="J38" i="5"/>
  <c r="L37" i="5"/>
  <c r="K37" i="5"/>
  <c r="J37" i="5"/>
  <c r="H37" i="5"/>
  <c r="M37" i="5" s="1"/>
  <c r="L36" i="5"/>
  <c r="K36" i="5"/>
  <c r="J36" i="5"/>
  <c r="H36" i="5"/>
  <c r="M36" i="5" s="1"/>
  <c r="L35" i="5"/>
  <c r="K35" i="5"/>
  <c r="J35" i="5"/>
  <c r="H35" i="5"/>
  <c r="M35" i="5" s="1"/>
  <c r="L34" i="5"/>
  <c r="K34" i="5"/>
  <c r="J34" i="5"/>
  <c r="H34" i="5"/>
  <c r="M34" i="5" s="1"/>
  <c r="L32" i="5"/>
  <c r="K32" i="5"/>
  <c r="J32" i="5"/>
  <c r="H32" i="5"/>
  <c r="M32" i="5" s="1"/>
  <c r="L31" i="5"/>
  <c r="K31" i="5"/>
  <c r="J31" i="5"/>
  <c r="H31" i="5"/>
  <c r="M31" i="5" s="1"/>
  <c r="L30" i="5"/>
  <c r="K30" i="5"/>
  <c r="J30" i="5"/>
  <c r="H30" i="5"/>
  <c r="M30" i="5" s="1"/>
  <c r="L29" i="5"/>
  <c r="K29" i="5"/>
  <c r="J29" i="5"/>
  <c r="H29" i="5"/>
  <c r="M29" i="5" s="1"/>
  <c r="L27" i="5"/>
  <c r="K27" i="5"/>
  <c r="J27" i="5"/>
  <c r="H27" i="5"/>
  <c r="M27" i="5" s="1"/>
  <c r="L26" i="5"/>
  <c r="K26" i="5"/>
  <c r="J26" i="5"/>
  <c r="H26" i="5"/>
  <c r="M26" i="5" s="1"/>
  <c r="L25" i="5"/>
  <c r="K25" i="5"/>
  <c r="J25" i="5"/>
  <c r="H25" i="5"/>
  <c r="M25" i="5" s="1"/>
  <c r="L24" i="5"/>
  <c r="K24" i="5"/>
  <c r="J24" i="5"/>
  <c r="H24" i="5"/>
  <c r="M24" i="5" s="1"/>
  <c r="L23" i="5"/>
  <c r="K23" i="5"/>
  <c r="J23" i="5"/>
  <c r="H23" i="5"/>
  <c r="M23" i="5" s="1"/>
  <c r="L22" i="5"/>
  <c r="K22" i="5"/>
  <c r="J22" i="5"/>
  <c r="H22" i="5"/>
  <c r="M22" i="5" s="1"/>
  <c r="L21" i="5"/>
  <c r="K21" i="5"/>
  <c r="J21" i="5"/>
  <c r="H21" i="5"/>
  <c r="M21" i="5" s="1"/>
  <c r="L20" i="5"/>
  <c r="K20" i="5"/>
  <c r="J20" i="5"/>
  <c r="H20" i="5"/>
  <c r="M20" i="5" s="1"/>
  <c r="L19" i="5"/>
  <c r="K19" i="5"/>
  <c r="J19" i="5"/>
  <c r="H19" i="5"/>
  <c r="M19" i="5" s="1"/>
  <c r="L18" i="5"/>
  <c r="K18" i="5"/>
  <c r="J18" i="5"/>
  <c r="H18" i="5"/>
  <c r="M18" i="5" s="1"/>
  <c r="L17" i="5"/>
  <c r="K17" i="5"/>
  <c r="J17" i="5"/>
  <c r="H17" i="5"/>
  <c r="M17" i="5" s="1"/>
  <c r="M66" i="5" s="1"/>
  <c r="J16" i="5"/>
  <c r="L15" i="5"/>
  <c r="K15" i="5"/>
  <c r="J15" i="5"/>
  <c r="H15" i="5"/>
  <c r="M15" i="5" s="1"/>
  <c r="J14" i="5"/>
  <c r="L13" i="5"/>
  <c r="K13" i="5"/>
  <c r="J13" i="5"/>
  <c r="H13" i="5"/>
  <c r="M13" i="5" s="1"/>
  <c r="L12" i="5"/>
  <c r="K12" i="5"/>
  <c r="J12" i="5"/>
  <c r="H12" i="5"/>
  <c r="M12" i="5" s="1"/>
  <c r="L11" i="5"/>
  <c r="K11" i="5"/>
  <c r="J11" i="5"/>
  <c r="H11" i="5"/>
  <c r="M11" i="5" s="1"/>
  <c r="L10" i="5"/>
  <c r="K10" i="5"/>
  <c r="J10" i="5"/>
  <c r="H10" i="5"/>
  <c r="M10" i="5" s="1"/>
  <c r="L9" i="5"/>
  <c r="K9" i="5"/>
  <c r="J9" i="5"/>
  <c r="H9" i="5"/>
  <c r="M9" i="5" s="1"/>
  <c r="L8" i="5"/>
  <c r="K8" i="5"/>
  <c r="J8" i="5"/>
  <c r="H8" i="5"/>
  <c r="M8" i="5" s="1"/>
  <c r="L7" i="5"/>
  <c r="L66" i="5" s="1"/>
  <c r="K7" i="5"/>
  <c r="K66" i="5" s="1"/>
  <c r="J7" i="5"/>
  <c r="H7" i="5"/>
  <c r="M7" i="5" s="1"/>
  <c r="O67" i="5" l="1"/>
  <c r="J90" i="5"/>
  <c r="L88" i="5" s="1"/>
  <c r="L67" i="5"/>
  <c r="J66" i="5"/>
  <c r="J67" i="5" s="1"/>
  <c r="L71" i="5"/>
  <c r="K67" i="5"/>
  <c r="M67" i="5"/>
  <c r="E28" i="4"/>
  <c r="E25" i="4"/>
  <c r="E22" i="4"/>
  <c r="E18" i="4"/>
  <c r="E15" i="4"/>
  <c r="E12" i="4"/>
  <c r="E9" i="4"/>
  <c r="O70" i="5" l="1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K50" i="3"/>
  <c r="K49" i="3"/>
  <c r="M47" i="3"/>
  <c r="L47" i="3"/>
  <c r="K47" i="3"/>
  <c r="L46" i="3"/>
  <c r="K46" i="3"/>
  <c r="L45" i="3"/>
  <c r="K45" i="3"/>
  <c r="L44" i="3"/>
  <c r="K44" i="3"/>
  <c r="M43" i="3"/>
  <c r="L43" i="3"/>
  <c r="K43" i="3"/>
  <c r="L42" i="3"/>
  <c r="K42" i="3"/>
  <c r="L41" i="3"/>
  <c r="K41" i="3"/>
  <c r="L40" i="3"/>
  <c r="K40" i="3"/>
  <c r="M39" i="3"/>
  <c r="L39" i="3"/>
  <c r="K39" i="3"/>
  <c r="M37" i="3"/>
  <c r="L37" i="3"/>
  <c r="L36" i="3"/>
  <c r="K36" i="3"/>
  <c r="L35" i="3"/>
  <c r="K35" i="3"/>
  <c r="M34" i="3"/>
  <c r="L34" i="3"/>
  <c r="K34" i="3"/>
  <c r="L32" i="3"/>
  <c r="K32" i="3"/>
  <c r="L31" i="3"/>
  <c r="K31" i="3"/>
  <c r="L30" i="3"/>
  <c r="K30" i="3"/>
  <c r="M29" i="3"/>
  <c r="L29" i="3"/>
  <c r="K29" i="3"/>
  <c r="L27" i="3"/>
  <c r="K27" i="3"/>
  <c r="L26" i="3"/>
  <c r="K26" i="3"/>
  <c r="L25" i="3"/>
  <c r="K25" i="3"/>
  <c r="M24" i="3"/>
  <c r="L24" i="3"/>
  <c r="K24" i="3"/>
  <c r="L23" i="3"/>
  <c r="K23" i="3"/>
  <c r="L22" i="3"/>
  <c r="K22" i="3"/>
  <c r="L21" i="3"/>
  <c r="K21" i="3"/>
  <c r="M20" i="3"/>
  <c r="L20" i="3"/>
  <c r="L19" i="3"/>
  <c r="L18" i="3"/>
  <c r="L17" i="3"/>
  <c r="M15" i="3"/>
  <c r="L15" i="3"/>
  <c r="K15" i="3"/>
  <c r="L13" i="3"/>
  <c r="K13" i="3"/>
  <c r="L12" i="3"/>
  <c r="K12" i="3"/>
  <c r="M11" i="3"/>
  <c r="L11" i="3"/>
  <c r="K11" i="3"/>
  <c r="L10" i="3"/>
  <c r="K10" i="3"/>
  <c r="L9" i="3"/>
  <c r="K9" i="3"/>
  <c r="L8" i="3"/>
  <c r="K8" i="3"/>
  <c r="L7" i="3"/>
  <c r="K7" i="3"/>
  <c r="H47" i="3"/>
  <c r="H46" i="3"/>
  <c r="M46" i="3" s="1"/>
  <c r="H45" i="3"/>
  <c r="M45" i="3" s="1"/>
  <c r="H44" i="3"/>
  <c r="M44" i="3" s="1"/>
  <c r="H43" i="3"/>
  <c r="H42" i="3"/>
  <c r="M42" i="3" s="1"/>
  <c r="H41" i="3"/>
  <c r="M41" i="3" s="1"/>
  <c r="H40" i="3"/>
  <c r="M40" i="3" s="1"/>
  <c r="H39" i="3"/>
  <c r="H50" i="3"/>
  <c r="M50" i="3" s="1"/>
  <c r="H49" i="3"/>
  <c r="M49" i="3" s="1"/>
  <c r="H37" i="3"/>
  <c r="H36" i="3"/>
  <c r="M36" i="3" s="1"/>
  <c r="H35" i="3"/>
  <c r="M35" i="3" s="1"/>
  <c r="H34" i="3"/>
  <c r="H32" i="3"/>
  <c r="M32" i="3" s="1"/>
  <c r="H31" i="3"/>
  <c r="M31" i="3" s="1"/>
  <c r="H30" i="3"/>
  <c r="M30" i="3" s="1"/>
  <c r="H29" i="3"/>
  <c r="H27" i="3"/>
  <c r="M27" i="3" s="1"/>
  <c r="H26" i="3"/>
  <c r="M26" i="3" s="1"/>
  <c r="H25" i="3"/>
  <c r="M25" i="3" s="1"/>
  <c r="H24" i="3"/>
  <c r="H23" i="3"/>
  <c r="M23" i="3" s="1"/>
  <c r="H22" i="3"/>
  <c r="M22" i="3" s="1"/>
  <c r="H21" i="3"/>
  <c r="M21" i="3" s="1"/>
  <c r="H20" i="3"/>
  <c r="H19" i="3"/>
  <c r="M19" i="3" s="1"/>
  <c r="H18" i="3"/>
  <c r="M18" i="3" s="1"/>
  <c r="H17" i="3"/>
  <c r="M17" i="3" s="1"/>
  <c r="H15" i="3"/>
  <c r="H8" i="3"/>
  <c r="M8" i="3" s="1"/>
  <c r="H9" i="3"/>
  <c r="M9" i="3" s="1"/>
  <c r="H10" i="3"/>
  <c r="M10" i="3" s="1"/>
  <c r="H11" i="3"/>
  <c r="H12" i="3"/>
  <c r="M12" i="3" s="1"/>
  <c r="H13" i="3"/>
  <c r="M13" i="3" s="1"/>
  <c r="H7" i="3"/>
  <c r="M7" i="3" s="1"/>
  <c r="K37" i="3"/>
  <c r="J76" i="3" l="1"/>
  <c r="M52" i="3"/>
  <c r="M53" i="3" s="1"/>
  <c r="L50" i="3"/>
  <c r="L49" i="3"/>
  <c r="L52" i="3" s="1"/>
  <c r="L53" i="3" s="1"/>
  <c r="K18" i="3"/>
  <c r="K19" i="3"/>
  <c r="K20" i="3"/>
  <c r="K17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2" i="3"/>
  <c r="J31" i="3"/>
  <c r="J30" i="3"/>
  <c r="J29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K52" i="3" l="1"/>
  <c r="L57" i="3"/>
  <c r="K53" i="3"/>
  <c r="L74" i="3"/>
  <c r="J52" i="3"/>
  <c r="J53" i="3" s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6" i="1"/>
  <c r="F50" i="1" l="1"/>
</calcChain>
</file>

<file path=xl/sharedStrings.xml><?xml version="1.0" encoding="utf-8"?>
<sst xmlns="http://schemas.openxmlformats.org/spreadsheetml/2006/main" count="431" uniqueCount="93">
  <si>
    <t>PHỤ LỤC BIỂU GIÁ HỢP ĐỒNG</t>
  </si>
  <si>
    <t>(Kèm theo Hợp đồng số  12.3.BKKM/2026/HĐXL ngày 12/03/2026)</t>
  </si>
  <si>
    <t>STT</t>
  </si>
  <si>
    <t>Tên công tác</t>
  </si>
  <si>
    <t>Đơn vị</t>
  </si>
  <si>
    <t>Khối lượng</t>
  </si>
  <si>
    <t>Đơn giá</t>
  </si>
  <si>
    <t>(đ)</t>
  </si>
  <si>
    <t>Thành tiền</t>
  </si>
  <si>
    <t>BIỆN PHÁP THI CÔNG</t>
  </si>
  <si>
    <t>Vận chuyển phao chuyến đến và chuyến về</t>
  </si>
  <si>
    <t>ca</t>
  </si>
  <si>
    <t>Đóng cọc ván thép (cừ Larsen) trên cạn bằng máy đóng cọc 1,8T, chiều dài cọc &lt;=12 m, đất cấp I</t>
  </si>
  <si>
    <t>100m</t>
  </si>
  <si>
    <t>Cừ thép thuê 2500 đ/m/ngày dự kiến thi công 6 tháng ; cừ thép luân chuyển sử dung 3 lần</t>
  </si>
  <si>
    <t>m</t>
  </si>
  <si>
    <t>Bơm nước thi công cho 5 phân đoạn</t>
  </si>
  <si>
    <t>Thuê ván thép chống lầy để xe đi đóng cọc tre hố móng</t>
  </si>
  <si>
    <t>đoạn</t>
  </si>
  <si>
    <t>Nhổ cọc ván thép (cừ Larsen) trên cạn bằng máy đóng cọc 1,8T, chiều dài cọc &lt;=12 m, đất cấp I</t>
  </si>
  <si>
    <t>Rải vải địa kỹ thuật làm nền đường, mái đê, đập</t>
  </si>
  <si>
    <t>100m2</t>
  </si>
  <si>
    <t>2.THI CÔNG PHÂN ĐOẠN 1+2+3+4+5</t>
  </si>
  <si>
    <t>Chặt cây ở địa hình bằng phẳng bằng máy cưa, đường kính gốc cây &lt;= 20cm</t>
  </si>
  <si>
    <t>cây</t>
  </si>
  <si>
    <t>PHẦN MÓNG</t>
  </si>
  <si>
    <t>Xói hút bùn trong khung vây phòng nước, các trụ dưới nước</t>
  </si>
  <si>
    <t>m3</t>
  </si>
  <si>
    <t>Đào móng công trình, chiều rộng móng &lt;= 10m, bằng máy đào 0,8m3, đất cấp I</t>
  </si>
  <si>
    <t>100m3</t>
  </si>
  <si>
    <t>Đào xúc đất bằng máy đào 1,25m3, đất cấp I</t>
  </si>
  <si>
    <t>Vận chuyển đất bằng ôtô tự đổ 5 tấn trong phạm vi &lt;= 1000m, đất cấp I</t>
  </si>
  <si>
    <t>Đóng cọc tre bằng thủ công, chiều dài cọc &gt; 2,5m vào đất cấp I</t>
  </si>
  <si>
    <t>Đắp cát công trình bằng thủ công, đắp nền móng công trình</t>
  </si>
  <si>
    <t>Ván khuôn thép. Ván khuôn móng dài</t>
  </si>
  <si>
    <t>Đổ bê tông thủ công bằng máy trộn, bê tông móng, chiều rộng &lt;= 250 cm, đá 1x2, mác 100, PCB30</t>
  </si>
  <si>
    <t>Công tác gia công lắp dựng cốt thép. Cốt thép móng, đường kính cốt thép &lt;= 18mm</t>
  </si>
  <si>
    <t>tấn</t>
  </si>
  <si>
    <t>Đổ bê tông thủ công bằng máy trộn, bê tông móng, chiều rộng &lt;= 250 cm, đá 1x2, mác 250, PCB30</t>
  </si>
  <si>
    <t>TƯỜNG CỐNG</t>
  </si>
  <si>
    <t>Công tác gia công lắp dựng cốt thép. Cốt thép tường, đường kính cốt thép &lt;= 10mm, chiều cao &lt;= 6m</t>
  </si>
  <si>
    <t>Ván khuôn thép, khung xương thép, cột chống bằng thép ống. Ván khuôn tường, chiều cao &lt;= 28m</t>
  </si>
  <si>
    <t>Đổ bê tông thủ công bằng máy trộn, bê tông tường chiều dày &lt;= 45cm, chiều cao &lt;= 6m, đá 1x2, mác 250, PCB30</t>
  </si>
  <si>
    <t>Băng cản nước</t>
  </si>
  <si>
    <t>m2</t>
  </si>
  <si>
    <t>BẢN MẶT CỐNG</t>
  </si>
  <si>
    <t>Ván khuôn thép, khung xương thép, cột chống bằng thép ống. Ván khuôn sàn mái, chiều cao &lt;= 28m</t>
  </si>
  <si>
    <t>Công tác gia công lắp dựng cốt thép. Cốt thép sàn mái, đường kính cốt thép &lt;=10mm, chiều cao &lt;= 28m</t>
  </si>
  <si>
    <t>Đổ bê tông bằng máy, đổ bằng cần cẩu, bê tông xà dầm, giằng, sàn mái, chiều cao &lt;= 6m, đá 1x2, mác 250, PCB30</t>
  </si>
  <si>
    <t>Đắp cát công trình bằng máy đầm đất cầm tay 70kg, độ chặt yêu cầu K=0,90</t>
  </si>
  <si>
    <t>THI CÔNG CỬA CỐNG</t>
  </si>
  <si>
    <t>Đóng cọc tre bằng thủ công, chiều dài cọc &gt; 2,5m vào đất cấp II</t>
  </si>
  <si>
    <t>ĐẮP ĐẤT HOÀN THIỆN MẶT BẰNG</t>
  </si>
  <si>
    <t>Đắp đất công trình bằng đầm đất cầm tay 70kg, độ chặt yêu cầu K=0,90</t>
  </si>
  <si>
    <t>Vật liệu đất núi</t>
  </si>
  <si>
    <t>TỔNG CỘNG</t>
  </si>
  <si>
    <t>LÀM TRÒN</t>
  </si>
  <si>
    <t>Bằng chữ: Sáu tỷ bảy trăm ba mươi chín triệu ba trăm sáu mươi mốt nghìn đồng chẵn./.</t>
  </si>
  <si>
    <t>STT THEO HỢP ĐỒNG</t>
  </si>
  <si>
    <t>Theo 
Hợp đồng</t>
  </si>
  <si>
    <t>KL điều chỉnh tăng</t>
  </si>
  <si>
    <t>KL điều
 chỉnh giảm</t>
  </si>
  <si>
    <t>KL sau 
điều chỉnh</t>
  </si>
  <si>
    <t>ĐIỀU CHỈNH KHỐI LƯỢNG THEO HỢP ĐỒNG</t>
  </si>
  <si>
    <t>PHÁT SINH CÔNG VIỆC NGOÀI HỢP ĐỒNG</t>
  </si>
  <si>
    <t>Xây gạch đất sét nung 6,5x10,5x22, xây tường thẳng, chiều dày &lt;= 33cm, chiều cao &lt;= 6m, vữa XM mác 75, PCB30</t>
  </si>
  <si>
    <t>Trát tường ngoài, chiều dày trát 2cm, vữa XM mác 75, PCB40</t>
  </si>
  <si>
    <t>Lắp đặt ống bê tông bằng cần cẩu, đoạn ống dài 2m, đường kính &lt;= 600mm</t>
  </si>
  <si>
    <t>đoạn ống</t>
  </si>
  <si>
    <t>Lắp đặt cấu kiện bê tông đúc sẵn trọng lượng &gt; 50kg-200kg bằng cần cẩu</t>
  </si>
  <si>
    <t>1 cấu kiện</t>
  </si>
  <si>
    <t>Tiền gối cống:</t>
  </si>
  <si>
    <t>gối</t>
  </si>
  <si>
    <t>Theo KL đào móng cống ( tính lại): 1772,3*70% = 1240,61</t>
  </si>
  <si>
    <t>Trừ KL đã duyêt: -1152,9 = -1152,9</t>
  </si>
  <si>
    <t>Theo KL đao móng cống (tính lại): 1772,3*30%/100 = 5,3169</t>
  </si>
  <si>
    <t>Trừ KL được duyệt ban đầu: -4,8853 = -4,8853</t>
  </si>
  <si>
    <t>Đào xúc bùn tại ga chứa lên xe để vận chuyển đổ ra bãi tập kết ( Tính lại): 1772,3/100 = 17,723</t>
  </si>
  <si>
    <t>Trừ KL đã duyệt: -16,4143 = -16,4143</t>
  </si>
  <si>
    <t>Theo KL đào ( tính lại):17,723 = 17,723</t>
  </si>
  <si>
    <t>Trừ KL đã duyệt ban đầu:-16,414 = -16,414</t>
  </si>
  <si>
    <t>Theo KL tính lại đắp trả cống bên phải::1253,5/100 = 12,535</t>
  </si>
  <si>
    <t>Trừ KL được duyệt ban đầu: -14,1032 = -14,1032</t>
  </si>
  <si>
    <t>Trừ KL được duyệt: -1551,352 = -1551,352</t>
  </si>
  <si>
    <t>Đắp trả móng cống bê phải tuyến: 1194,79/100 = 11,9479</t>
  </si>
  <si>
    <t>Theo Kđắp trả cống bên phải: 1253,5*1,1 = 1378,85</t>
  </si>
  <si>
    <t>Trừ khối lượng đã được duyệt: 8,1421</t>
  </si>
  <si>
    <t>Diễn giải</t>
  </si>
  <si>
    <t>đơn vị</t>
  </si>
  <si>
    <t>Khối lượng điều chỉnh</t>
  </si>
  <si>
    <t>Ghi chú</t>
  </si>
  <si>
    <t>KL Thanh toán Đợt 1</t>
  </si>
  <si>
    <t>GT Thanh toán Đợt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</si>
</sst>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0_);_(* \(#,##0.000\);_(* &quot;-&quot;??_);_(@_)"/>
  </numFmts>
  <fonts count="13">
    <font>
      <sz val="13"/>
      <color theme="1"/>
      <name val="TimesNewRomanPSMT"/>
      <family val="2"/>
    </font>
    <font>
      <b/>
      <sz val="14"/>
      <color rgb="FF000000"/>
      <name val="Times New Roman"/>
      <family val="1"/>
    </font>
    <font>
      <b/>
      <i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Microsoft Sans Serif"/>
      <family val="2"/>
    </font>
    <font>
      <b/>
      <sz val="12"/>
      <color rgb="FF0000CD"/>
      <name val="Times New Roman"/>
      <family val="1"/>
    </font>
    <font>
      <i/>
      <sz val="12"/>
      <color theme="1"/>
      <name val="Times New Roman"/>
      <family val="1"/>
    </font>
    <font>
      <sz val="13"/>
      <color theme="1"/>
      <name val="TimesNewRomanPSMT"/>
      <family val="2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0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3" fontId="6" fillId="0" borderId="5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0" borderId="9" xfId="0" applyBorder="1"/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4" fontId="4" fillId="0" borderId="9" xfId="0" applyNumberFormat="1" applyFont="1" applyBorder="1" applyAlignment="1">
      <alignment horizontal="right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3" fontId="6" fillId="0" borderId="9" xfId="0" applyNumberFormat="1" applyFont="1" applyBorder="1" applyAlignment="1">
      <alignment horizontal="right" vertical="center" wrapText="1"/>
    </xf>
    <xf numFmtId="0" fontId="9" fillId="0" borderId="9" xfId="0" applyFont="1" applyBorder="1" applyAlignment="1">
      <alignment vertical="center" wrapText="1"/>
    </xf>
    <xf numFmtId="0" fontId="0" fillId="3" borderId="9" xfId="0" applyFill="1" applyBorder="1"/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 wrapText="1"/>
    </xf>
    <xf numFmtId="4" fontId="4" fillId="3" borderId="9" xfId="0" applyNumberFormat="1" applyFont="1" applyFill="1" applyBorder="1" applyAlignment="1">
      <alignment horizontal="right" vertical="center" wrapText="1"/>
    </xf>
    <xf numFmtId="3" fontId="4" fillId="3" borderId="9" xfId="0" applyNumberFormat="1" applyFont="1" applyFill="1" applyBorder="1" applyAlignment="1">
      <alignment horizontal="right" vertical="center" wrapText="1"/>
    </xf>
    <xf numFmtId="0" fontId="0" fillId="3" borderId="0" xfId="0" applyFill="1"/>
    <xf numFmtId="0" fontId="4" fillId="3" borderId="9" xfId="0" applyFont="1" applyFill="1" applyBorder="1" applyAlignment="1">
      <alignment horizontal="right" vertical="center" wrapText="1"/>
    </xf>
    <xf numFmtId="3" fontId="0" fillId="0" borderId="0" xfId="0" applyNumberFormat="1"/>
    <xf numFmtId="0" fontId="10" fillId="0" borderId="0" xfId="0" applyFont="1"/>
    <xf numFmtId="4" fontId="10" fillId="0" borderId="0" xfId="0" applyNumberFormat="1" applyFont="1"/>
    <xf numFmtId="0" fontId="10" fillId="0" borderId="0" xfId="0" applyFont="1" applyAlignment="1">
      <alignment wrapText="1"/>
    </xf>
    <xf numFmtId="164" fontId="10" fillId="0" borderId="0" xfId="1" applyNumberFormat="1" applyFont="1"/>
    <xf numFmtId="0" fontId="10" fillId="0" borderId="9" xfId="0" applyFont="1" applyBorder="1" applyAlignment="1">
      <alignment wrapText="1"/>
    </xf>
    <xf numFmtId="0" fontId="10" fillId="0" borderId="9" xfId="0" applyFont="1" applyBorder="1"/>
    <xf numFmtId="164" fontId="10" fillId="0" borderId="9" xfId="1" applyNumberFormat="1" applyFont="1" applyBorder="1"/>
    <xf numFmtId="0" fontId="11" fillId="0" borderId="9" xfId="0" applyFont="1" applyBorder="1" applyAlignment="1">
      <alignment wrapText="1"/>
    </xf>
    <xf numFmtId="0" fontId="12" fillId="0" borderId="9" xfId="0" applyFont="1" applyBorder="1" applyAlignment="1">
      <alignment wrapText="1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164" fontId="11" fillId="0" borderId="9" xfId="1" applyNumberFormat="1" applyFont="1" applyBorder="1" applyAlignment="1">
      <alignment horizontal="center" vertical="center" wrapText="1"/>
    </xf>
    <xf numFmtId="164" fontId="3" fillId="2" borderId="9" xfId="1" applyNumberFormat="1" applyFont="1" applyFill="1" applyBorder="1" applyAlignment="1">
      <alignment horizontal="center" vertical="center" wrapText="1"/>
    </xf>
    <xf numFmtId="164" fontId="4" fillId="0" borderId="9" xfId="1" applyNumberFormat="1" applyFont="1" applyBorder="1" applyAlignment="1">
      <alignment horizontal="right" vertical="center" wrapText="1"/>
    </xf>
    <xf numFmtId="164" fontId="4" fillId="0" borderId="9" xfId="1" applyNumberFormat="1" applyFont="1" applyBorder="1" applyAlignment="1">
      <alignment vertical="center" wrapText="1"/>
    </xf>
    <xf numFmtId="164" fontId="4" fillId="3" borderId="9" xfId="1" applyNumberFormat="1" applyFont="1" applyFill="1" applyBorder="1" applyAlignment="1">
      <alignment horizontal="right" vertical="center" wrapText="1"/>
    </xf>
    <xf numFmtId="164" fontId="6" fillId="0" borderId="9" xfId="1" applyNumberFormat="1" applyFont="1" applyBorder="1" applyAlignment="1">
      <alignment vertical="center" wrapText="1"/>
    </xf>
    <xf numFmtId="164" fontId="0" fillId="0" borderId="0" xfId="1" applyNumberFormat="1" applyFont="1"/>
    <xf numFmtId="43" fontId="0" fillId="0" borderId="0" xfId="1" applyFont="1"/>
    <xf numFmtId="43" fontId="3" fillId="2" borderId="9" xfId="1" applyFont="1" applyFill="1" applyBorder="1" applyAlignment="1">
      <alignment horizontal="center" vertical="center" wrapText="1"/>
    </xf>
    <xf numFmtId="43" fontId="4" fillId="0" borderId="9" xfId="1" applyFont="1" applyBorder="1" applyAlignment="1">
      <alignment horizontal="right" vertical="center" wrapText="1"/>
    </xf>
    <xf numFmtId="43" fontId="0" fillId="0" borderId="9" xfId="1" applyFont="1" applyBorder="1"/>
    <xf numFmtId="43" fontId="4" fillId="3" borderId="9" xfId="1" applyFont="1" applyFill="1" applyBorder="1" applyAlignment="1">
      <alignment horizontal="right" vertical="center" wrapText="1"/>
    </xf>
    <xf numFmtId="43" fontId="6" fillId="0" borderId="9" xfId="1" applyFont="1" applyBorder="1" applyAlignment="1">
      <alignment horizontal="righ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8363F-7E5B-694F-B339-221B087983F9}">
  <dimension ref="A1"/>
  <sheetViews>
    <sheetView workbookViewId="0"/>
  </sheetViews>
  <sheetFormatPr baseColWidth="10" defaultColWidth="8.7109375" defaultRowHeight="17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6D0CB-3944-0449-A735-E77C83BDC6D5}">
  <dimension ref="A1"/>
  <sheetViews>
    <sheetView workbookViewId="0"/>
  </sheetViews>
  <sheetFormatPr baseColWidth="10" defaultRowHeight="17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22E1C-CFD0-9743-9F2C-E67A05166F95}">
  <dimension ref="A1:F52"/>
  <sheetViews>
    <sheetView topLeftCell="A39" workbookViewId="0">
      <selection activeCell="E57" sqref="E57"/>
    </sheetView>
  </sheetViews>
  <sheetFormatPr baseColWidth="10" defaultColWidth="11.5703125" defaultRowHeight="17"/>
  <cols>
    <col min="2" max="2" width="49.42578125" customWidth="1"/>
  </cols>
  <sheetData>
    <row r="1" spans="1:6" ht="29" customHeight="1">
      <c r="A1" s="61" t="s">
        <v>0</v>
      </c>
      <c r="B1" s="61"/>
      <c r="C1" s="61"/>
      <c r="D1" s="61"/>
      <c r="E1" s="61"/>
      <c r="F1" s="61"/>
    </row>
    <row r="2" spans="1:6" ht="37" customHeight="1" thickBot="1">
      <c r="A2" s="67" t="s">
        <v>1</v>
      </c>
      <c r="B2" s="67"/>
      <c r="C2" s="67"/>
      <c r="D2" s="67"/>
      <c r="E2" s="67"/>
      <c r="F2" s="67"/>
    </row>
    <row r="3" spans="1:6">
      <c r="A3" s="68" t="s">
        <v>2</v>
      </c>
      <c r="B3" s="68" t="s">
        <v>3</v>
      </c>
      <c r="C3" s="68" t="s">
        <v>4</v>
      </c>
      <c r="D3" s="68" t="s">
        <v>5</v>
      </c>
      <c r="E3" s="1" t="s">
        <v>6</v>
      </c>
      <c r="F3" s="1" t="s">
        <v>8</v>
      </c>
    </row>
    <row r="4" spans="1:6" ht="18" thickBot="1">
      <c r="A4" s="69"/>
      <c r="B4" s="69"/>
      <c r="C4" s="69"/>
      <c r="D4" s="69"/>
      <c r="E4" s="2" t="s">
        <v>7</v>
      </c>
      <c r="F4" s="2" t="s">
        <v>7</v>
      </c>
    </row>
    <row r="5" spans="1:6" ht="18" thickBot="1">
      <c r="A5" s="3"/>
      <c r="B5" s="4" t="s">
        <v>9</v>
      </c>
      <c r="C5" s="5"/>
      <c r="D5" s="4"/>
      <c r="E5" s="4"/>
      <c r="F5" s="4"/>
    </row>
    <row r="6" spans="1:6" ht="18" thickBot="1">
      <c r="A6" s="3">
        <v>1</v>
      </c>
      <c r="B6" s="4" t="s">
        <v>10</v>
      </c>
      <c r="C6" s="5" t="s">
        <v>11</v>
      </c>
      <c r="D6" s="6">
        <v>2</v>
      </c>
      <c r="E6" s="7">
        <v>3712165</v>
      </c>
      <c r="F6" s="7">
        <f>D6*E6</f>
        <v>7424330</v>
      </c>
    </row>
    <row r="7" spans="1:6" ht="35" thickBot="1">
      <c r="A7" s="3">
        <v>2</v>
      </c>
      <c r="B7" s="4" t="s">
        <v>12</v>
      </c>
      <c r="C7" s="5" t="s">
        <v>13</v>
      </c>
      <c r="D7" s="6">
        <v>48.04</v>
      </c>
      <c r="E7" s="7">
        <v>7019160</v>
      </c>
      <c r="F7" s="7">
        <f t="shared" ref="F7:F49" si="0">D7*E7</f>
        <v>337200446.39999998</v>
      </c>
    </row>
    <row r="8" spans="1:6" ht="35" thickBot="1">
      <c r="A8" s="3">
        <v>3</v>
      </c>
      <c r="B8" s="4" t="s">
        <v>14</v>
      </c>
      <c r="C8" s="5" t="s">
        <v>15</v>
      </c>
      <c r="D8" s="8">
        <v>2882.4</v>
      </c>
      <c r="E8" s="7">
        <v>3093</v>
      </c>
      <c r="F8" s="7">
        <f t="shared" si="0"/>
        <v>8915263.2000000011</v>
      </c>
    </row>
    <row r="9" spans="1:6" ht="18" thickBot="1">
      <c r="A9" s="3">
        <v>4</v>
      </c>
      <c r="B9" s="4" t="s">
        <v>16</v>
      </c>
      <c r="C9" s="5" t="s">
        <v>11</v>
      </c>
      <c r="D9" s="6">
        <v>75</v>
      </c>
      <c r="E9" s="7">
        <v>618694</v>
      </c>
      <c r="F9" s="7">
        <f t="shared" si="0"/>
        <v>46402050</v>
      </c>
    </row>
    <row r="10" spans="1:6" ht="18" thickBot="1">
      <c r="A10" s="3">
        <v>5</v>
      </c>
      <c r="B10" s="4" t="s">
        <v>17</v>
      </c>
      <c r="C10" s="5" t="s">
        <v>18</v>
      </c>
      <c r="D10" s="6">
        <v>5</v>
      </c>
      <c r="E10" s="7">
        <v>24129074</v>
      </c>
      <c r="F10" s="7">
        <f t="shared" si="0"/>
        <v>120645370</v>
      </c>
    </row>
    <row r="11" spans="1:6" ht="35" thickBot="1">
      <c r="A11" s="3">
        <v>6</v>
      </c>
      <c r="B11" s="4" t="s">
        <v>19</v>
      </c>
      <c r="C11" s="5" t="s">
        <v>13</v>
      </c>
      <c r="D11" s="6">
        <v>48.04</v>
      </c>
      <c r="E11" s="7">
        <v>7019160</v>
      </c>
      <c r="F11" s="7">
        <f t="shared" si="0"/>
        <v>337200446.39999998</v>
      </c>
    </row>
    <row r="12" spans="1:6" ht="18" thickBot="1">
      <c r="A12" s="3">
        <v>7</v>
      </c>
      <c r="B12" s="4" t="s">
        <v>20</v>
      </c>
      <c r="C12" s="5" t="s">
        <v>21</v>
      </c>
      <c r="D12" s="6">
        <v>1.44</v>
      </c>
      <c r="E12" s="7">
        <v>1775175</v>
      </c>
      <c r="F12" s="7">
        <f t="shared" si="0"/>
        <v>2556252</v>
      </c>
    </row>
    <row r="13" spans="1:6" ht="18" thickBot="1">
      <c r="A13" s="3"/>
      <c r="B13" s="4" t="s">
        <v>22</v>
      </c>
      <c r="C13" s="5"/>
      <c r="D13" s="4"/>
      <c r="E13" s="4"/>
      <c r="F13" s="7">
        <f t="shared" si="0"/>
        <v>0</v>
      </c>
    </row>
    <row r="14" spans="1:6" ht="35" thickBot="1">
      <c r="A14" s="3">
        <v>8</v>
      </c>
      <c r="B14" s="4" t="s">
        <v>23</v>
      </c>
      <c r="C14" s="5" t="s">
        <v>24</v>
      </c>
      <c r="D14" s="6">
        <v>20</v>
      </c>
      <c r="E14" s="7">
        <v>23123</v>
      </c>
      <c r="F14" s="7">
        <f t="shared" si="0"/>
        <v>462460</v>
      </c>
    </row>
    <row r="15" spans="1:6" ht="18" thickBot="1">
      <c r="A15" s="3"/>
      <c r="B15" s="4" t="s">
        <v>25</v>
      </c>
      <c r="C15" s="5"/>
      <c r="D15" s="4"/>
      <c r="E15" s="4"/>
      <c r="F15" s="7">
        <f t="shared" si="0"/>
        <v>0</v>
      </c>
    </row>
    <row r="16" spans="1:6" ht="18" thickBot="1">
      <c r="A16" s="3">
        <v>9</v>
      </c>
      <c r="B16" s="4" t="s">
        <v>26</v>
      </c>
      <c r="C16" s="5" t="s">
        <v>27</v>
      </c>
      <c r="D16" s="8">
        <v>1152.9000000000001</v>
      </c>
      <c r="E16" s="7">
        <v>900760</v>
      </c>
      <c r="F16" s="7">
        <f t="shared" si="0"/>
        <v>1038486204.0000001</v>
      </c>
    </row>
    <row r="17" spans="1:6" ht="35" thickBot="1">
      <c r="A17" s="3">
        <v>10</v>
      </c>
      <c r="B17" s="4" t="s">
        <v>28</v>
      </c>
      <c r="C17" s="5" t="s">
        <v>29</v>
      </c>
      <c r="D17" s="6">
        <v>4.8853</v>
      </c>
      <c r="E17" s="7">
        <v>1469166</v>
      </c>
      <c r="F17" s="7">
        <f t="shared" si="0"/>
        <v>7177316.6597999996</v>
      </c>
    </row>
    <row r="18" spans="1:6" ht="18" thickBot="1">
      <c r="A18" s="3">
        <v>11</v>
      </c>
      <c r="B18" s="4" t="s">
        <v>30</v>
      </c>
      <c r="C18" s="5" t="s">
        <v>29</v>
      </c>
      <c r="D18" s="6">
        <v>16.414300000000001</v>
      </c>
      <c r="E18" s="7">
        <v>901423</v>
      </c>
      <c r="F18" s="7">
        <f t="shared" si="0"/>
        <v>14796227.548900001</v>
      </c>
    </row>
    <row r="19" spans="1:6" ht="35" thickBot="1">
      <c r="A19" s="3">
        <v>12</v>
      </c>
      <c r="B19" s="4" t="s">
        <v>31</v>
      </c>
      <c r="C19" s="5" t="s">
        <v>29</v>
      </c>
      <c r="D19" s="6">
        <v>16.414000000000001</v>
      </c>
      <c r="E19" s="7">
        <v>2123767</v>
      </c>
      <c r="F19" s="7">
        <f t="shared" si="0"/>
        <v>34859511.538000003</v>
      </c>
    </row>
    <row r="20" spans="1:6" ht="18" thickBot="1">
      <c r="A20" s="3">
        <v>13</v>
      </c>
      <c r="B20" s="4" t="s">
        <v>32</v>
      </c>
      <c r="C20" s="5" t="s">
        <v>13</v>
      </c>
      <c r="D20" s="6">
        <v>456.875</v>
      </c>
      <c r="E20" s="7">
        <v>1397750</v>
      </c>
      <c r="F20" s="7">
        <f t="shared" si="0"/>
        <v>638597031.25</v>
      </c>
    </row>
    <row r="21" spans="1:6" ht="18" thickBot="1">
      <c r="A21" s="3">
        <v>14</v>
      </c>
      <c r="B21" s="4" t="s">
        <v>33</v>
      </c>
      <c r="C21" s="5" t="s">
        <v>27</v>
      </c>
      <c r="D21" s="6">
        <v>73.099999999999994</v>
      </c>
      <c r="E21" s="7">
        <v>613038</v>
      </c>
      <c r="F21" s="7">
        <f t="shared" si="0"/>
        <v>44813077.799999997</v>
      </c>
    </row>
    <row r="22" spans="1:6" ht="18" thickBot="1">
      <c r="A22" s="3">
        <v>15</v>
      </c>
      <c r="B22" s="4" t="s">
        <v>34</v>
      </c>
      <c r="C22" s="5" t="s">
        <v>21</v>
      </c>
      <c r="D22" s="6">
        <v>0.46400000000000002</v>
      </c>
      <c r="E22" s="7">
        <v>7364138</v>
      </c>
      <c r="F22" s="7">
        <f t="shared" si="0"/>
        <v>3416960.0320000001</v>
      </c>
    </row>
    <row r="23" spans="1:6" ht="35" thickBot="1">
      <c r="A23" s="3">
        <v>16</v>
      </c>
      <c r="B23" s="4" t="s">
        <v>35</v>
      </c>
      <c r="C23" s="5" t="s">
        <v>27</v>
      </c>
      <c r="D23" s="6">
        <v>73.099999999999994</v>
      </c>
      <c r="E23" s="7">
        <v>1974279</v>
      </c>
      <c r="F23" s="7">
        <f t="shared" si="0"/>
        <v>144319794.89999998</v>
      </c>
    </row>
    <row r="24" spans="1:6" ht="35" thickBot="1">
      <c r="A24" s="3">
        <v>17</v>
      </c>
      <c r="B24" s="4" t="s">
        <v>36</v>
      </c>
      <c r="C24" s="5" t="s">
        <v>37</v>
      </c>
      <c r="D24" s="6">
        <v>10.3291</v>
      </c>
      <c r="E24" s="7">
        <v>22406577</v>
      </c>
      <c r="F24" s="7">
        <f t="shared" si="0"/>
        <v>231439774.49070001</v>
      </c>
    </row>
    <row r="25" spans="1:6" ht="18" thickBot="1">
      <c r="A25" s="3">
        <v>18</v>
      </c>
      <c r="B25" s="4" t="s">
        <v>34</v>
      </c>
      <c r="C25" s="5" t="s">
        <v>21</v>
      </c>
      <c r="D25" s="6">
        <v>1.1599999999999999</v>
      </c>
      <c r="E25" s="7">
        <v>7364138</v>
      </c>
      <c r="F25" s="7">
        <f t="shared" si="0"/>
        <v>8542400.0800000001</v>
      </c>
    </row>
    <row r="26" spans="1:6" ht="35" thickBot="1">
      <c r="A26" s="3">
        <v>19</v>
      </c>
      <c r="B26" s="4" t="s">
        <v>38</v>
      </c>
      <c r="C26" s="5" t="s">
        <v>27</v>
      </c>
      <c r="D26" s="6">
        <v>182.75</v>
      </c>
      <c r="E26" s="7">
        <v>2201044</v>
      </c>
      <c r="F26" s="7">
        <f t="shared" si="0"/>
        <v>402240791</v>
      </c>
    </row>
    <row r="27" spans="1:6" ht="18" thickBot="1">
      <c r="A27" s="3"/>
      <c r="B27" s="4" t="s">
        <v>39</v>
      </c>
      <c r="C27" s="5"/>
      <c r="D27" s="4"/>
      <c r="E27" s="4"/>
      <c r="F27" s="7">
        <f t="shared" si="0"/>
        <v>0</v>
      </c>
    </row>
    <row r="28" spans="1:6" ht="35" thickBot="1">
      <c r="A28" s="3">
        <v>20</v>
      </c>
      <c r="B28" s="4" t="s">
        <v>40</v>
      </c>
      <c r="C28" s="5" t="s">
        <v>37</v>
      </c>
      <c r="D28" s="6">
        <v>22.322500000000002</v>
      </c>
      <c r="E28" s="7">
        <v>23453397</v>
      </c>
      <c r="F28" s="7">
        <f t="shared" si="0"/>
        <v>523538454.53250003</v>
      </c>
    </row>
    <row r="29" spans="1:6" ht="35" thickBot="1">
      <c r="A29" s="3">
        <v>21</v>
      </c>
      <c r="B29" s="4" t="s">
        <v>41</v>
      </c>
      <c r="C29" s="5" t="s">
        <v>21</v>
      </c>
      <c r="D29" s="6">
        <v>21.625</v>
      </c>
      <c r="E29" s="7">
        <v>15760683</v>
      </c>
      <c r="F29" s="7">
        <f t="shared" si="0"/>
        <v>340824769.875</v>
      </c>
    </row>
    <row r="30" spans="1:6" ht="35" thickBot="1">
      <c r="A30" s="3">
        <v>22</v>
      </c>
      <c r="B30" s="4" t="s">
        <v>42</v>
      </c>
      <c r="C30" s="5" t="s">
        <v>27</v>
      </c>
      <c r="D30" s="6">
        <v>280.1925</v>
      </c>
      <c r="E30" s="7">
        <v>2790855</v>
      </c>
      <c r="F30" s="7">
        <f t="shared" si="0"/>
        <v>781976639.58749998</v>
      </c>
    </row>
    <row r="31" spans="1:6" ht="18" thickBot="1">
      <c r="A31" s="3">
        <v>23</v>
      </c>
      <c r="B31" s="4" t="s">
        <v>43</v>
      </c>
      <c r="C31" s="5" t="s">
        <v>44</v>
      </c>
      <c r="D31" s="6">
        <v>207.55</v>
      </c>
      <c r="E31" s="7">
        <v>371217</v>
      </c>
      <c r="F31" s="7">
        <f t="shared" si="0"/>
        <v>77046088.350000009</v>
      </c>
    </row>
    <row r="32" spans="1:6" ht="18" thickBot="1">
      <c r="A32" s="3"/>
      <c r="B32" s="4" t="s">
        <v>45</v>
      </c>
      <c r="C32" s="5"/>
      <c r="D32" s="4"/>
      <c r="E32" s="4"/>
      <c r="F32" s="7">
        <f t="shared" si="0"/>
        <v>0</v>
      </c>
    </row>
    <row r="33" spans="1:6" ht="35" thickBot="1">
      <c r="A33" s="3">
        <v>24</v>
      </c>
      <c r="B33" s="4" t="s">
        <v>46</v>
      </c>
      <c r="C33" s="5" t="s">
        <v>21</v>
      </c>
      <c r="D33" s="6">
        <v>6.5350000000000001</v>
      </c>
      <c r="E33" s="7">
        <v>12231948</v>
      </c>
      <c r="F33" s="7">
        <f t="shared" si="0"/>
        <v>79935780.180000007</v>
      </c>
    </row>
    <row r="34" spans="1:6" ht="35" thickBot="1">
      <c r="A34" s="3">
        <v>25</v>
      </c>
      <c r="B34" s="4" t="s">
        <v>47</v>
      </c>
      <c r="C34" s="5" t="s">
        <v>37</v>
      </c>
      <c r="D34" s="6">
        <v>9.3035999999999994</v>
      </c>
      <c r="E34" s="7">
        <v>23880917</v>
      </c>
      <c r="F34" s="7">
        <f t="shared" si="0"/>
        <v>222178499.4012</v>
      </c>
    </row>
    <row r="35" spans="1:6" ht="35" thickBot="1">
      <c r="A35" s="3">
        <v>26</v>
      </c>
      <c r="B35" s="4" t="s">
        <v>48</v>
      </c>
      <c r="C35" s="5" t="s">
        <v>27</v>
      </c>
      <c r="D35" s="6">
        <v>134.375</v>
      </c>
      <c r="E35" s="7">
        <v>2507451</v>
      </c>
      <c r="F35" s="7">
        <f t="shared" si="0"/>
        <v>336938728.125</v>
      </c>
    </row>
    <row r="36" spans="1:6" ht="35" thickBot="1">
      <c r="A36" s="3">
        <v>27</v>
      </c>
      <c r="B36" s="4" t="s">
        <v>49</v>
      </c>
      <c r="C36" s="5" t="s">
        <v>29</v>
      </c>
      <c r="D36" s="6">
        <v>8.1420999999999992</v>
      </c>
      <c r="E36" s="7">
        <v>49059120</v>
      </c>
      <c r="F36" s="7">
        <f t="shared" si="0"/>
        <v>399444260.95199996</v>
      </c>
    </row>
    <row r="37" spans="1:6" ht="18" thickBot="1">
      <c r="A37" s="3"/>
      <c r="B37" s="4" t="s">
        <v>50</v>
      </c>
      <c r="C37" s="5"/>
      <c r="D37" s="4"/>
      <c r="E37" s="4"/>
      <c r="F37" s="7">
        <f t="shared" si="0"/>
        <v>0</v>
      </c>
    </row>
    <row r="38" spans="1:6" ht="18" thickBot="1">
      <c r="A38" s="3">
        <v>28</v>
      </c>
      <c r="B38" s="4" t="s">
        <v>51</v>
      </c>
      <c r="C38" s="5" t="s">
        <v>13</v>
      </c>
      <c r="D38" s="6">
        <v>15.744999999999999</v>
      </c>
      <c r="E38" s="7">
        <v>1472828</v>
      </c>
      <c r="F38" s="7">
        <f t="shared" si="0"/>
        <v>23189676.859999999</v>
      </c>
    </row>
    <row r="39" spans="1:6" ht="18" thickBot="1">
      <c r="A39" s="3">
        <v>29</v>
      </c>
      <c r="B39" s="4" t="s">
        <v>33</v>
      </c>
      <c r="C39" s="5" t="s">
        <v>27</v>
      </c>
      <c r="D39" s="6">
        <v>2.5000000000000001E-2</v>
      </c>
      <c r="E39" s="7">
        <v>613038</v>
      </c>
      <c r="F39" s="7">
        <f t="shared" si="0"/>
        <v>15325.95</v>
      </c>
    </row>
    <row r="40" spans="1:6" ht="18" thickBot="1">
      <c r="A40" s="3">
        <v>30</v>
      </c>
      <c r="B40" s="4" t="s">
        <v>34</v>
      </c>
      <c r="C40" s="5" t="s">
        <v>21</v>
      </c>
      <c r="D40" s="6">
        <v>1.9E-2</v>
      </c>
      <c r="E40" s="7">
        <v>7364138</v>
      </c>
      <c r="F40" s="7">
        <f t="shared" si="0"/>
        <v>139918.622</v>
      </c>
    </row>
    <row r="41" spans="1:6" ht="35" thickBot="1">
      <c r="A41" s="3">
        <v>31</v>
      </c>
      <c r="B41" s="4" t="s">
        <v>35</v>
      </c>
      <c r="C41" s="5" t="s">
        <v>27</v>
      </c>
      <c r="D41" s="6">
        <v>2.52</v>
      </c>
      <c r="E41" s="7">
        <v>1974279</v>
      </c>
      <c r="F41" s="7">
        <f t="shared" si="0"/>
        <v>4975183.08</v>
      </c>
    </row>
    <row r="42" spans="1:6" ht="18" thickBot="1">
      <c r="A42" s="3">
        <v>32</v>
      </c>
      <c r="B42" s="4" t="s">
        <v>34</v>
      </c>
      <c r="C42" s="5" t="s">
        <v>21</v>
      </c>
      <c r="D42" s="6">
        <v>7.4999999999999997E-2</v>
      </c>
      <c r="E42" s="7">
        <v>7364138</v>
      </c>
      <c r="F42" s="7">
        <f t="shared" si="0"/>
        <v>552310.35</v>
      </c>
    </row>
    <row r="43" spans="1:6" ht="35" thickBot="1">
      <c r="A43" s="3">
        <v>33</v>
      </c>
      <c r="B43" s="4" t="s">
        <v>38</v>
      </c>
      <c r="C43" s="5" t="s">
        <v>27</v>
      </c>
      <c r="D43" s="6">
        <v>12.834</v>
      </c>
      <c r="E43" s="7">
        <v>2201044</v>
      </c>
      <c r="F43" s="7">
        <f t="shared" si="0"/>
        <v>28248198.695999999</v>
      </c>
    </row>
    <row r="44" spans="1:6" ht="35" thickBot="1">
      <c r="A44" s="3">
        <v>34</v>
      </c>
      <c r="B44" s="4" t="s">
        <v>40</v>
      </c>
      <c r="C44" s="5" t="s">
        <v>37</v>
      </c>
      <c r="D44" s="6">
        <v>0.2324</v>
      </c>
      <c r="E44" s="7">
        <v>23453397</v>
      </c>
      <c r="F44" s="7">
        <f t="shared" si="0"/>
        <v>5450569.4627999999</v>
      </c>
    </row>
    <row r="45" spans="1:6" ht="35" thickBot="1">
      <c r="A45" s="3">
        <v>35</v>
      </c>
      <c r="B45" s="4" t="s">
        <v>41</v>
      </c>
      <c r="C45" s="5" t="s">
        <v>21</v>
      </c>
      <c r="D45" s="6">
        <v>0.21249999999999999</v>
      </c>
      <c r="E45" s="7">
        <v>15760683</v>
      </c>
      <c r="F45" s="7">
        <f t="shared" si="0"/>
        <v>3349145.1374999997</v>
      </c>
    </row>
    <row r="46" spans="1:6" ht="35" thickBot="1">
      <c r="A46" s="3">
        <v>36</v>
      </c>
      <c r="B46" s="4" t="s">
        <v>42</v>
      </c>
      <c r="C46" s="5" t="s">
        <v>27</v>
      </c>
      <c r="D46" s="6">
        <v>2.5937999999999999</v>
      </c>
      <c r="E46" s="7">
        <v>2790855</v>
      </c>
      <c r="F46" s="7">
        <f t="shared" si="0"/>
        <v>7238919.699</v>
      </c>
    </row>
    <row r="47" spans="1:6" ht="18" thickBot="1">
      <c r="A47" s="3"/>
      <c r="B47" s="4" t="s">
        <v>52</v>
      </c>
      <c r="C47" s="5"/>
      <c r="D47" s="4"/>
      <c r="E47" s="4"/>
      <c r="F47" s="7">
        <f t="shared" si="0"/>
        <v>0</v>
      </c>
    </row>
    <row r="48" spans="1:6" ht="35" thickBot="1">
      <c r="A48" s="3">
        <v>37</v>
      </c>
      <c r="B48" s="4" t="s">
        <v>53</v>
      </c>
      <c r="C48" s="5" t="s">
        <v>29</v>
      </c>
      <c r="D48" s="6">
        <v>14.103199999999999</v>
      </c>
      <c r="E48" s="7">
        <v>3722858</v>
      </c>
      <c r="F48" s="7">
        <f t="shared" si="0"/>
        <v>52504210.945599996</v>
      </c>
    </row>
    <row r="49" spans="1:6" ht="18" thickBot="1">
      <c r="A49" s="3">
        <v>38</v>
      </c>
      <c r="B49" s="4" t="s">
        <v>54</v>
      </c>
      <c r="C49" s="5" t="s">
        <v>27</v>
      </c>
      <c r="D49" s="8">
        <v>1551.3520000000001</v>
      </c>
      <c r="E49" s="7">
        <v>272225</v>
      </c>
      <c r="F49" s="7">
        <f t="shared" si="0"/>
        <v>422316798.20000005</v>
      </c>
    </row>
    <row r="50" spans="1:6" ht="18" thickBot="1">
      <c r="A50" s="9"/>
      <c r="B50" s="10" t="s">
        <v>55</v>
      </c>
      <c r="C50" s="10"/>
      <c r="D50" s="11"/>
      <c r="E50" s="11"/>
      <c r="F50" s="12">
        <f>SUM(F6:F49)</f>
        <v>6739359185.3055</v>
      </c>
    </row>
    <row r="51" spans="1:6" ht="18" thickBot="1">
      <c r="A51" s="13"/>
      <c r="B51" s="10" t="s">
        <v>56</v>
      </c>
      <c r="C51" s="10"/>
      <c r="D51" s="11"/>
      <c r="E51" s="11"/>
      <c r="F51" s="12">
        <v>6739361000</v>
      </c>
    </row>
    <row r="52" spans="1:6" ht="18" thickBot="1">
      <c r="A52" s="64" t="s">
        <v>57</v>
      </c>
      <c r="B52" s="65"/>
      <c r="C52" s="65"/>
      <c r="D52" s="65"/>
      <c r="E52" s="65"/>
      <c r="F52" s="66"/>
    </row>
  </sheetData>
  <mergeCells count="7">
    <mergeCell ref="A52:F52"/>
    <mergeCell ref="A1:F1"/>
    <mergeCell ref="A2:F2"/>
    <mergeCell ref="A3:A4"/>
    <mergeCell ref="B3:B4"/>
    <mergeCell ref="C3:C4"/>
    <mergeCell ref="D3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C552D-7AED-2141-A2CC-32A2281D780B}">
  <dimension ref="A1:M78"/>
  <sheetViews>
    <sheetView topLeftCell="A13" workbookViewId="0">
      <selection activeCell="F20" sqref="F17:F20"/>
    </sheetView>
  </sheetViews>
  <sheetFormatPr baseColWidth="10" defaultColWidth="11.5703125" defaultRowHeight="17"/>
  <cols>
    <col min="1" max="1" width="5.85546875" customWidth="1"/>
    <col min="3" max="3" width="28.7109375" customWidth="1"/>
    <col min="4" max="4" width="7.5703125" customWidth="1"/>
    <col min="5" max="5" width="8.7109375" customWidth="1"/>
    <col min="6" max="6" width="9.28515625" style="51" customWidth="1"/>
    <col min="7" max="7" width="8.7109375" style="51" customWidth="1"/>
    <col min="8" max="8" width="12.140625" customWidth="1"/>
    <col min="9" max="9" width="9.85546875" customWidth="1"/>
    <col min="10" max="10" width="13.28515625" customWidth="1"/>
    <col min="11" max="11" width="14.7109375" customWidth="1"/>
    <col min="12" max="12" width="11.42578125" customWidth="1"/>
    <col min="13" max="13" width="11.5703125" customWidth="1"/>
  </cols>
  <sheetData>
    <row r="1" spans="1:13" ht="29" customHeight="1">
      <c r="B1" s="61" t="s">
        <v>0</v>
      </c>
      <c r="C1" s="61"/>
      <c r="D1" s="61"/>
      <c r="E1" s="61"/>
      <c r="F1" s="61"/>
      <c r="G1" s="61"/>
      <c r="H1" s="61"/>
      <c r="I1" s="61"/>
      <c r="J1" s="61"/>
    </row>
    <row r="2" spans="1:13" ht="37" customHeight="1">
      <c r="B2" s="62" t="s">
        <v>1</v>
      </c>
      <c r="C2" s="62"/>
      <c r="D2" s="62"/>
      <c r="E2" s="62"/>
      <c r="F2" s="62"/>
      <c r="G2" s="62"/>
      <c r="H2" s="62"/>
      <c r="I2" s="62"/>
      <c r="J2" s="62"/>
    </row>
    <row r="3" spans="1:13">
      <c r="A3" s="63" t="s">
        <v>2</v>
      </c>
      <c r="B3" s="63" t="s">
        <v>58</v>
      </c>
      <c r="C3" s="63" t="s">
        <v>3</v>
      </c>
      <c r="D3" s="63" t="s">
        <v>4</v>
      </c>
      <c r="E3" s="63" t="s">
        <v>5</v>
      </c>
      <c r="F3" s="63"/>
      <c r="G3" s="63"/>
      <c r="H3" s="63"/>
      <c r="I3" s="14" t="s">
        <v>6</v>
      </c>
      <c r="J3" s="63" t="s">
        <v>8</v>
      </c>
      <c r="K3" s="63"/>
      <c r="L3" s="63"/>
      <c r="M3" s="63"/>
    </row>
    <row r="4" spans="1:13" ht="51">
      <c r="A4" s="63"/>
      <c r="B4" s="63"/>
      <c r="C4" s="63"/>
      <c r="D4" s="63"/>
      <c r="E4" s="14" t="s">
        <v>59</v>
      </c>
      <c r="F4" s="46" t="s">
        <v>60</v>
      </c>
      <c r="G4" s="46" t="s">
        <v>61</v>
      </c>
      <c r="H4" s="14" t="s">
        <v>62</v>
      </c>
      <c r="I4" s="14" t="s">
        <v>7</v>
      </c>
      <c r="J4" s="14" t="s">
        <v>59</v>
      </c>
      <c r="K4" s="14" t="s">
        <v>60</v>
      </c>
      <c r="L4" s="14" t="s">
        <v>61</v>
      </c>
      <c r="M4" s="14" t="s">
        <v>62</v>
      </c>
    </row>
    <row r="5" spans="1:13" ht="34">
      <c r="A5" s="14"/>
      <c r="B5" s="14"/>
      <c r="C5" s="25" t="s">
        <v>63</v>
      </c>
      <c r="D5" s="14"/>
      <c r="E5" s="14"/>
      <c r="F5" s="46"/>
      <c r="G5" s="46"/>
      <c r="H5" s="14"/>
      <c r="I5" s="14"/>
      <c r="J5" s="14"/>
      <c r="K5" s="14"/>
      <c r="L5" s="14"/>
      <c r="M5" s="14"/>
    </row>
    <row r="6" spans="1:13">
      <c r="A6" s="15"/>
      <c r="B6" s="16"/>
      <c r="C6" s="25" t="s">
        <v>9</v>
      </c>
      <c r="D6" s="16"/>
      <c r="E6" s="14"/>
      <c r="F6" s="46"/>
      <c r="G6" s="46"/>
      <c r="H6" s="14"/>
      <c r="I6" s="17"/>
      <c r="J6" s="14"/>
      <c r="K6" s="14"/>
      <c r="L6" s="14"/>
      <c r="M6" s="14"/>
    </row>
    <row r="7" spans="1:13" ht="34">
      <c r="A7" s="15"/>
      <c r="B7" s="16">
        <v>1</v>
      </c>
      <c r="C7" s="17" t="s">
        <v>10</v>
      </c>
      <c r="D7" s="16" t="s">
        <v>11</v>
      </c>
      <c r="E7" s="18">
        <v>2</v>
      </c>
      <c r="F7" s="47"/>
      <c r="G7" s="47"/>
      <c r="H7" s="18">
        <f>+G7+F7+E7</f>
        <v>2</v>
      </c>
      <c r="I7" s="19">
        <v>3712165</v>
      </c>
      <c r="J7" s="19">
        <f>E7*I7</f>
        <v>7424330</v>
      </c>
      <c r="K7" s="19">
        <f>+I7*F7</f>
        <v>0</v>
      </c>
      <c r="L7" s="19">
        <f>+G7*I7</f>
        <v>0</v>
      </c>
      <c r="M7" s="19">
        <f>+H7*I7</f>
        <v>7424330</v>
      </c>
    </row>
    <row r="8" spans="1:13" ht="51">
      <c r="A8" s="15"/>
      <c r="B8" s="16">
        <v>2</v>
      </c>
      <c r="C8" s="17" t="s">
        <v>12</v>
      </c>
      <c r="D8" s="16" t="s">
        <v>13</v>
      </c>
      <c r="E8" s="18">
        <v>48.04</v>
      </c>
      <c r="F8" s="47"/>
      <c r="G8" s="47"/>
      <c r="H8" s="18">
        <f t="shared" ref="H8:H47" si="0">+G8+F8+E8</f>
        <v>48.04</v>
      </c>
      <c r="I8" s="19">
        <v>7019160</v>
      </c>
      <c r="J8" s="19">
        <f t="shared" ref="J8:J50" si="1">E8*I8</f>
        <v>337200446.39999998</v>
      </c>
      <c r="K8" s="19">
        <f t="shared" ref="K8:K13" si="2">+I8*F8</f>
        <v>0</v>
      </c>
      <c r="L8" s="19">
        <f t="shared" ref="L8:L13" si="3">+G8*I8</f>
        <v>0</v>
      </c>
      <c r="M8" s="19">
        <f t="shared" ref="M8:M13" si="4">+H8*I8</f>
        <v>337200446.39999998</v>
      </c>
    </row>
    <row r="9" spans="1:13" ht="51">
      <c r="A9" s="15"/>
      <c r="B9" s="16">
        <v>3</v>
      </c>
      <c r="C9" s="17" t="s">
        <v>14</v>
      </c>
      <c r="D9" s="16" t="s">
        <v>15</v>
      </c>
      <c r="E9" s="20">
        <v>2882.4</v>
      </c>
      <c r="F9" s="47"/>
      <c r="G9" s="47"/>
      <c r="H9" s="18">
        <f t="shared" si="0"/>
        <v>2882.4</v>
      </c>
      <c r="I9" s="19">
        <v>3093</v>
      </c>
      <c r="J9" s="19">
        <f t="shared" si="1"/>
        <v>8915263.2000000011</v>
      </c>
      <c r="K9" s="19">
        <f t="shared" si="2"/>
        <v>0</v>
      </c>
      <c r="L9" s="19">
        <f t="shared" si="3"/>
        <v>0</v>
      </c>
      <c r="M9" s="19">
        <f t="shared" si="4"/>
        <v>8915263.2000000011</v>
      </c>
    </row>
    <row r="10" spans="1:13">
      <c r="A10" s="15"/>
      <c r="B10" s="16">
        <v>4</v>
      </c>
      <c r="C10" s="17" t="s">
        <v>16</v>
      </c>
      <c r="D10" s="16" t="s">
        <v>11</v>
      </c>
      <c r="E10" s="18">
        <v>75</v>
      </c>
      <c r="F10" s="47"/>
      <c r="G10" s="47"/>
      <c r="H10" s="18">
        <f t="shared" si="0"/>
        <v>75</v>
      </c>
      <c r="I10" s="19">
        <v>618694</v>
      </c>
      <c r="J10" s="19">
        <f t="shared" si="1"/>
        <v>46402050</v>
      </c>
      <c r="K10" s="19">
        <f t="shared" si="2"/>
        <v>0</v>
      </c>
      <c r="L10" s="19">
        <f t="shared" si="3"/>
        <v>0</v>
      </c>
      <c r="M10" s="19">
        <f t="shared" si="4"/>
        <v>46402050</v>
      </c>
    </row>
    <row r="11" spans="1:13" ht="34">
      <c r="A11" s="15"/>
      <c r="B11" s="16">
        <v>5</v>
      </c>
      <c r="C11" s="17" t="s">
        <v>17</v>
      </c>
      <c r="D11" s="16" t="s">
        <v>18</v>
      </c>
      <c r="E11" s="18">
        <v>5</v>
      </c>
      <c r="F11" s="47"/>
      <c r="G11" s="47"/>
      <c r="H11" s="18">
        <f t="shared" si="0"/>
        <v>5</v>
      </c>
      <c r="I11" s="19">
        <v>24129074</v>
      </c>
      <c r="J11" s="19">
        <f t="shared" si="1"/>
        <v>120645370</v>
      </c>
      <c r="K11" s="19">
        <f t="shared" si="2"/>
        <v>0</v>
      </c>
      <c r="L11" s="19">
        <f t="shared" si="3"/>
        <v>0</v>
      </c>
      <c r="M11" s="19">
        <f t="shared" si="4"/>
        <v>120645370</v>
      </c>
    </row>
    <row r="12" spans="1:13" ht="51">
      <c r="A12" s="15"/>
      <c r="B12" s="16">
        <v>6</v>
      </c>
      <c r="C12" s="17" t="s">
        <v>19</v>
      </c>
      <c r="D12" s="16" t="s">
        <v>13</v>
      </c>
      <c r="E12" s="18">
        <v>48.04</v>
      </c>
      <c r="F12" s="47"/>
      <c r="G12" s="47"/>
      <c r="H12" s="18">
        <f t="shared" si="0"/>
        <v>48.04</v>
      </c>
      <c r="I12" s="19">
        <v>7019160</v>
      </c>
      <c r="J12" s="19">
        <f t="shared" si="1"/>
        <v>337200446.39999998</v>
      </c>
      <c r="K12" s="19">
        <f t="shared" si="2"/>
        <v>0</v>
      </c>
      <c r="L12" s="19">
        <f t="shared" si="3"/>
        <v>0</v>
      </c>
      <c r="M12" s="19">
        <f t="shared" si="4"/>
        <v>337200446.39999998</v>
      </c>
    </row>
    <row r="13" spans="1:13" ht="34">
      <c r="A13" s="15"/>
      <c r="B13" s="16">
        <v>7</v>
      </c>
      <c r="C13" s="17" t="s">
        <v>20</v>
      </c>
      <c r="D13" s="16" t="s">
        <v>21</v>
      </c>
      <c r="E13" s="18">
        <v>1.44</v>
      </c>
      <c r="F13" s="47"/>
      <c r="G13" s="47"/>
      <c r="H13" s="18">
        <f t="shared" si="0"/>
        <v>1.44</v>
      </c>
      <c r="I13" s="19">
        <v>1775175</v>
      </c>
      <c r="J13" s="19">
        <f t="shared" si="1"/>
        <v>2556252</v>
      </c>
      <c r="K13" s="19">
        <f t="shared" si="2"/>
        <v>0</v>
      </c>
      <c r="L13" s="19">
        <f t="shared" si="3"/>
        <v>0</v>
      </c>
      <c r="M13" s="19">
        <f t="shared" si="4"/>
        <v>2556252</v>
      </c>
    </row>
    <row r="14" spans="1:13" ht="34">
      <c r="A14" s="15"/>
      <c r="B14" s="16"/>
      <c r="C14" s="17" t="s">
        <v>22</v>
      </c>
      <c r="D14" s="16"/>
      <c r="E14" s="17"/>
      <c r="F14" s="48"/>
      <c r="G14" s="48"/>
      <c r="H14" s="17"/>
      <c r="I14" s="17"/>
      <c r="J14" s="19">
        <f t="shared" si="1"/>
        <v>0</v>
      </c>
      <c r="K14" s="15"/>
      <c r="L14" s="15"/>
      <c r="M14" s="15"/>
    </row>
    <row r="15" spans="1:13" ht="34">
      <c r="A15" s="15"/>
      <c r="B15" s="16">
        <v>8</v>
      </c>
      <c r="C15" s="17" t="s">
        <v>23</v>
      </c>
      <c r="D15" s="16" t="s">
        <v>24</v>
      </c>
      <c r="E15" s="18">
        <v>20</v>
      </c>
      <c r="F15" s="47"/>
      <c r="G15" s="47"/>
      <c r="H15" s="18">
        <f t="shared" si="0"/>
        <v>20</v>
      </c>
      <c r="I15" s="19">
        <v>23123</v>
      </c>
      <c r="J15" s="19">
        <f t="shared" si="1"/>
        <v>462460</v>
      </c>
      <c r="K15" s="19">
        <f>+I15*F15</f>
        <v>0</v>
      </c>
      <c r="L15" s="19">
        <f>+G15*I15</f>
        <v>0</v>
      </c>
      <c r="M15" s="19">
        <f>+H15*I15</f>
        <v>462460</v>
      </c>
    </row>
    <row r="16" spans="1:13">
      <c r="A16" s="15"/>
      <c r="B16" s="16"/>
      <c r="C16" s="25" t="s">
        <v>25</v>
      </c>
      <c r="D16" s="16"/>
      <c r="E16" s="17"/>
      <c r="F16" s="48"/>
      <c r="G16" s="48"/>
      <c r="H16" s="17"/>
      <c r="I16" s="17"/>
      <c r="J16" s="19">
        <f t="shared" si="1"/>
        <v>0</v>
      </c>
      <c r="K16" s="15"/>
      <c r="L16" s="15"/>
      <c r="M16" s="15"/>
    </row>
    <row r="17" spans="1:13" s="31" customFormat="1" ht="34">
      <c r="A17" s="26"/>
      <c r="B17" s="27">
        <v>9</v>
      </c>
      <c r="C17" s="28" t="s">
        <v>26</v>
      </c>
      <c r="D17" s="27" t="s">
        <v>27</v>
      </c>
      <c r="E17" s="29">
        <v>1152.9000000000001</v>
      </c>
      <c r="F17" s="49">
        <v>87.71</v>
      </c>
      <c r="G17" s="49"/>
      <c r="H17" s="32">
        <f t="shared" si="0"/>
        <v>1240.6100000000001</v>
      </c>
      <c r="I17" s="30">
        <v>900760</v>
      </c>
      <c r="J17" s="30">
        <f t="shared" si="1"/>
        <v>1038486204.0000001</v>
      </c>
      <c r="K17" s="30">
        <f>+I17*F17</f>
        <v>79005659.599999994</v>
      </c>
      <c r="L17" s="30">
        <f>+G17*I17</f>
        <v>0</v>
      </c>
      <c r="M17" s="30">
        <f>+H17*I17</f>
        <v>1117491863.6000001</v>
      </c>
    </row>
    <row r="18" spans="1:13" s="31" customFormat="1" ht="34">
      <c r="A18" s="26"/>
      <c r="B18" s="27">
        <v>10</v>
      </c>
      <c r="C18" s="28" t="s">
        <v>28</v>
      </c>
      <c r="D18" s="27" t="s">
        <v>29</v>
      </c>
      <c r="E18" s="32">
        <v>4.8853</v>
      </c>
      <c r="F18" s="49">
        <v>0.43159999999999998</v>
      </c>
      <c r="G18" s="49"/>
      <c r="H18" s="32">
        <f t="shared" si="0"/>
        <v>5.3169000000000004</v>
      </c>
      <c r="I18" s="30">
        <v>1469166</v>
      </c>
      <c r="J18" s="30">
        <f t="shared" si="1"/>
        <v>7177316.6597999996</v>
      </c>
      <c r="K18" s="30">
        <f t="shared" ref="K18:K27" si="5">+I18*F18</f>
        <v>634092.04559999995</v>
      </c>
      <c r="L18" s="30">
        <f t="shared" ref="L18:L27" si="6">+G18*I18</f>
        <v>0</v>
      </c>
      <c r="M18" s="30">
        <f t="shared" ref="M18:M27" si="7">+H18*I18</f>
        <v>7811408.7054000003</v>
      </c>
    </row>
    <row r="19" spans="1:13" s="31" customFormat="1" ht="34">
      <c r="A19" s="26"/>
      <c r="B19" s="27">
        <v>11</v>
      </c>
      <c r="C19" s="28" t="s">
        <v>30</v>
      </c>
      <c r="D19" s="27" t="s">
        <v>29</v>
      </c>
      <c r="E19" s="32">
        <v>16.414300000000001</v>
      </c>
      <c r="F19" s="49">
        <v>1.3087</v>
      </c>
      <c r="G19" s="49"/>
      <c r="H19" s="32">
        <f t="shared" si="0"/>
        <v>17.722999999999999</v>
      </c>
      <c r="I19" s="30">
        <v>901423</v>
      </c>
      <c r="J19" s="30">
        <f t="shared" si="1"/>
        <v>14796227.548900001</v>
      </c>
      <c r="K19" s="30">
        <f t="shared" si="5"/>
        <v>1179692.2801000001</v>
      </c>
      <c r="L19" s="30">
        <f t="shared" si="6"/>
        <v>0</v>
      </c>
      <c r="M19" s="30">
        <f t="shared" si="7"/>
        <v>15975919.829</v>
      </c>
    </row>
    <row r="20" spans="1:13" s="31" customFormat="1" ht="42.75" customHeight="1">
      <c r="A20" s="26"/>
      <c r="B20" s="27">
        <v>12</v>
      </c>
      <c r="C20" s="28" t="s">
        <v>31</v>
      </c>
      <c r="D20" s="27" t="s">
        <v>29</v>
      </c>
      <c r="E20" s="32">
        <v>16.414000000000001</v>
      </c>
      <c r="F20" s="49">
        <v>1.3089999999999999</v>
      </c>
      <c r="G20" s="49"/>
      <c r="H20" s="32">
        <f t="shared" si="0"/>
        <v>17.723000000000003</v>
      </c>
      <c r="I20" s="30">
        <v>2123767</v>
      </c>
      <c r="J20" s="30">
        <f t="shared" si="1"/>
        <v>34859511.538000003</v>
      </c>
      <c r="K20" s="30">
        <f t="shared" si="5"/>
        <v>2780011.003</v>
      </c>
      <c r="L20" s="30">
        <f t="shared" si="6"/>
        <v>0</v>
      </c>
      <c r="M20" s="30">
        <f t="shared" si="7"/>
        <v>37639522.541000009</v>
      </c>
    </row>
    <row r="21" spans="1:13" ht="34">
      <c r="A21" s="15"/>
      <c r="B21" s="16">
        <v>13</v>
      </c>
      <c r="C21" s="17" t="s">
        <v>32</v>
      </c>
      <c r="D21" s="16" t="s">
        <v>13</v>
      </c>
      <c r="E21" s="18">
        <v>456.875</v>
      </c>
      <c r="F21" s="47"/>
      <c r="G21" s="47"/>
      <c r="H21" s="18">
        <f t="shared" si="0"/>
        <v>456.875</v>
      </c>
      <c r="I21" s="19">
        <v>1397750</v>
      </c>
      <c r="J21" s="19">
        <f t="shared" si="1"/>
        <v>638597031.25</v>
      </c>
      <c r="K21" s="19">
        <f t="shared" si="5"/>
        <v>0</v>
      </c>
      <c r="L21" s="19">
        <f t="shared" si="6"/>
        <v>0</v>
      </c>
      <c r="M21" s="19">
        <f t="shared" si="7"/>
        <v>638597031.25</v>
      </c>
    </row>
    <row r="22" spans="1:13" ht="34">
      <c r="A22" s="15"/>
      <c r="B22" s="16">
        <v>14</v>
      </c>
      <c r="C22" s="17" t="s">
        <v>33</v>
      </c>
      <c r="D22" s="16" t="s">
        <v>27</v>
      </c>
      <c r="E22" s="18">
        <v>73.099999999999994</v>
      </c>
      <c r="F22" s="47"/>
      <c r="G22" s="47"/>
      <c r="H22" s="18">
        <f t="shared" si="0"/>
        <v>73.099999999999994</v>
      </c>
      <c r="I22" s="19">
        <v>613038</v>
      </c>
      <c r="J22" s="19">
        <f t="shared" si="1"/>
        <v>44813077.799999997</v>
      </c>
      <c r="K22" s="19">
        <f t="shared" si="5"/>
        <v>0</v>
      </c>
      <c r="L22" s="19">
        <f t="shared" si="6"/>
        <v>0</v>
      </c>
      <c r="M22" s="19">
        <f t="shared" si="7"/>
        <v>44813077.799999997</v>
      </c>
    </row>
    <row r="23" spans="1:13">
      <c r="A23" s="15"/>
      <c r="B23" s="16">
        <v>15</v>
      </c>
      <c r="C23" s="17" t="s">
        <v>34</v>
      </c>
      <c r="D23" s="16" t="s">
        <v>21</v>
      </c>
      <c r="E23" s="18">
        <v>0.46400000000000002</v>
      </c>
      <c r="F23" s="47"/>
      <c r="G23" s="47"/>
      <c r="H23" s="18">
        <f t="shared" si="0"/>
        <v>0.46400000000000002</v>
      </c>
      <c r="I23" s="19">
        <v>7364138</v>
      </c>
      <c r="J23" s="19">
        <f t="shared" si="1"/>
        <v>3416960.0320000001</v>
      </c>
      <c r="K23" s="19">
        <f t="shared" si="5"/>
        <v>0</v>
      </c>
      <c r="L23" s="19">
        <f t="shared" si="6"/>
        <v>0</v>
      </c>
      <c r="M23" s="19">
        <f t="shared" si="7"/>
        <v>3416960.0320000001</v>
      </c>
    </row>
    <row r="24" spans="1:13" ht="51">
      <c r="A24" s="15"/>
      <c r="B24" s="16">
        <v>16</v>
      </c>
      <c r="C24" s="17" t="s">
        <v>35</v>
      </c>
      <c r="D24" s="16" t="s">
        <v>27</v>
      </c>
      <c r="E24" s="18">
        <v>73.099999999999994</v>
      </c>
      <c r="F24" s="47"/>
      <c r="G24" s="47"/>
      <c r="H24" s="18">
        <f t="shared" si="0"/>
        <v>73.099999999999994</v>
      </c>
      <c r="I24" s="19">
        <v>1974279</v>
      </c>
      <c r="J24" s="19">
        <f t="shared" si="1"/>
        <v>144319794.89999998</v>
      </c>
      <c r="K24" s="19">
        <f t="shared" si="5"/>
        <v>0</v>
      </c>
      <c r="L24" s="19">
        <f t="shared" si="6"/>
        <v>0</v>
      </c>
      <c r="M24" s="19">
        <f t="shared" si="7"/>
        <v>144319794.89999998</v>
      </c>
    </row>
    <row r="25" spans="1:13" ht="51">
      <c r="A25" s="15"/>
      <c r="B25" s="16">
        <v>17</v>
      </c>
      <c r="C25" s="17" t="s">
        <v>36</v>
      </c>
      <c r="D25" s="16" t="s">
        <v>37</v>
      </c>
      <c r="E25" s="18">
        <v>10.3291</v>
      </c>
      <c r="F25" s="47"/>
      <c r="G25" s="47"/>
      <c r="H25" s="18">
        <f t="shared" si="0"/>
        <v>10.3291</v>
      </c>
      <c r="I25" s="19">
        <v>22406577</v>
      </c>
      <c r="J25" s="19">
        <f t="shared" si="1"/>
        <v>231439774.49070001</v>
      </c>
      <c r="K25" s="19">
        <f t="shared" si="5"/>
        <v>0</v>
      </c>
      <c r="L25" s="19">
        <f t="shared" si="6"/>
        <v>0</v>
      </c>
      <c r="M25" s="19">
        <f t="shared" si="7"/>
        <v>231439774.49070001</v>
      </c>
    </row>
    <row r="26" spans="1:13">
      <c r="A26" s="15"/>
      <c r="B26" s="16">
        <v>18</v>
      </c>
      <c r="C26" s="17" t="s">
        <v>34</v>
      </c>
      <c r="D26" s="16" t="s">
        <v>21</v>
      </c>
      <c r="E26" s="18">
        <v>1.1599999999999999</v>
      </c>
      <c r="F26" s="47"/>
      <c r="G26" s="47"/>
      <c r="H26" s="18">
        <f t="shared" si="0"/>
        <v>1.1599999999999999</v>
      </c>
      <c r="I26" s="19">
        <v>7364138</v>
      </c>
      <c r="J26" s="19">
        <f t="shared" si="1"/>
        <v>8542400.0800000001</v>
      </c>
      <c r="K26" s="19">
        <f t="shared" si="5"/>
        <v>0</v>
      </c>
      <c r="L26" s="19">
        <f t="shared" si="6"/>
        <v>0</v>
      </c>
      <c r="M26" s="19">
        <f t="shared" si="7"/>
        <v>8542400.0800000001</v>
      </c>
    </row>
    <row r="27" spans="1:13" ht="51">
      <c r="A27" s="15"/>
      <c r="B27" s="16">
        <v>19</v>
      </c>
      <c r="C27" s="17" t="s">
        <v>38</v>
      </c>
      <c r="D27" s="16" t="s">
        <v>27</v>
      </c>
      <c r="E27" s="18">
        <v>182.75</v>
      </c>
      <c r="F27" s="47"/>
      <c r="G27" s="47"/>
      <c r="H27" s="18">
        <f t="shared" si="0"/>
        <v>182.75</v>
      </c>
      <c r="I27" s="19">
        <v>2201044</v>
      </c>
      <c r="J27" s="19">
        <f t="shared" si="1"/>
        <v>402240791</v>
      </c>
      <c r="K27" s="19">
        <f t="shared" si="5"/>
        <v>0</v>
      </c>
      <c r="L27" s="19">
        <f t="shared" si="6"/>
        <v>0</v>
      </c>
      <c r="M27" s="19">
        <f t="shared" si="7"/>
        <v>402240791</v>
      </c>
    </row>
    <row r="28" spans="1:13">
      <c r="A28" s="15"/>
      <c r="B28" s="16"/>
      <c r="C28" s="17" t="s">
        <v>39</v>
      </c>
      <c r="D28" s="16"/>
      <c r="E28" s="17"/>
      <c r="F28" s="48"/>
      <c r="G28" s="48"/>
      <c r="H28" s="17"/>
      <c r="I28" s="17"/>
      <c r="J28" s="19"/>
      <c r="K28" s="15"/>
      <c r="L28" s="15"/>
      <c r="M28" s="15"/>
    </row>
    <row r="29" spans="1:13" ht="51">
      <c r="A29" s="15"/>
      <c r="B29" s="16">
        <v>20</v>
      </c>
      <c r="C29" s="17" t="s">
        <v>40</v>
      </c>
      <c r="D29" s="16" t="s">
        <v>37</v>
      </c>
      <c r="E29" s="18">
        <v>22.322500000000002</v>
      </c>
      <c r="F29" s="47"/>
      <c r="G29" s="47"/>
      <c r="H29" s="18">
        <f t="shared" si="0"/>
        <v>22.322500000000002</v>
      </c>
      <c r="I29" s="19">
        <v>23453397</v>
      </c>
      <c r="J29" s="19">
        <f t="shared" si="1"/>
        <v>523538454.53250003</v>
      </c>
      <c r="K29" s="19">
        <f t="shared" ref="K29:K32" si="8">+I29*F29</f>
        <v>0</v>
      </c>
      <c r="L29" s="19">
        <f t="shared" ref="L29:L32" si="9">+G29*I29</f>
        <v>0</v>
      </c>
      <c r="M29" s="19">
        <f t="shared" ref="M29:M32" si="10">+H29*I29</f>
        <v>523538454.53250003</v>
      </c>
    </row>
    <row r="30" spans="1:13" ht="51">
      <c r="A30" s="15"/>
      <c r="B30" s="16">
        <v>21</v>
      </c>
      <c r="C30" s="17" t="s">
        <v>41</v>
      </c>
      <c r="D30" s="16" t="s">
        <v>21</v>
      </c>
      <c r="E30" s="18">
        <v>21.625</v>
      </c>
      <c r="F30" s="47"/>
      <c r="G30" s="47"/>
      <c r="H30" s="18">
        <f t="shared" si="0"/>
        <v>21.625</v>
      </c>
      <c r="I30" s="19">
        <v>15760683</v>
      </c>
      <c r="J30" s="19">
        <f t="shared" si="1"/>
        <v>340824769.875</v>
      </c>
      <c r="K30" s="19">
        <f t="shared" si="8"/>
        <v>0</v>
      </c>
      <c r="L30" s="19">
        <f t="shared" si="9"/>
        <v>0</v>
      </c>
      <c r="M30" s="19">
        <f t="shared" si="10"/>
        <v>340824769.875</v>
      </c>
    </row>
    <row r="31" spans="1:13" ht="51">
      <c r="A31" s="15"/>
      <c r="B31" s="16">
        <v>22</v>
      </c>
      <c r="C31" s="17" t="s">
        <v>42</v>
      </c>
      <c r="D31" s="16" t="s">
        <v>27</v>
      </c>
      <c r="E31" s="18">
        <v>280.1925</v>
      </c>
      <c r="F31" s="47"/>
      <c r="G31" s="47"/>
      <c r="H31" s="18">
        <f t="shared" si="0"/>
        <v>280.1925</v>
      </c>
      <c r="I31" s="19">
        <v>2790855</v>
      </c>
      <c r="J31" s="19">
        <f t="shared" si="1"/>
        <v>781976639.58749998</v>
      </c>
      <c r="K31" s="19">
        <f t="shared" si="8"/>
        <v>0</v>
      </c>
      <c r="L31" s="19">
        <f t="shared" si="9"/>
        <v>0</v>
      </c>
      <c r="M31" s="19">
        <f t="shared" si="10"/>
        <v>781976639.58749998</v>
      </c>
    </row>
    <row r="32" spans="1:13">
      <c r="A32" s="15"/>
      <c r="B32" s="16">
        <v>23</v>
      </c>
      <c r="C32" s="17" t="s">
        <v>43</v>
      </c>
      <c r="D32" s="16" t="s">
        <v>44</v>
      </c>
      <c r="E32" s="18">
        <v>207.55</v>
      </c>
      <c r="F32" s="47"/>
      <c r="G32" s="47"/>
      <c r="H32" s="18">
        <f t="shared" si="0"/>
        <v>207.55</v>
      </c>
      <c r="I32" s="19">
        <v>371217</v>
      </c>
      <c r="J32" s="19">
        <f t="shared" si="1"/>
        <v>77046088.350000009</v>
      </c>
      <c r="K32" s="19">
        <f t="shared" si="8"/>
        <v>0</v>
      </c>
      <c r="L32" s="19">
        <f t="shared" si="9"/>
        <v>0</v>
      </c>
      <c r="M32" s="19">
        <f t="shared" si="10"/>
        <v>77046088.350000009</v>
      </c>
    </row>
    <row r="33" spans="1:13">
      <c r="A33" s="15"/>
      <c r="B33" s="16"/>
      <c r="C33" s="17" t="s">
        <v>45</v>
      </c>
      <c r="D33" s="16"/>
      <c r="E33" s="17"/>
      <c r="F33" s="48"/>
      <c r="G33" s="48"/>
      <c r="H33" s="17"/>
      <c r="I33" s="17"/>
      <c r="J33" s="19"/>
      <c r="K33" s="15"/>
      <c r="L33" s="15"/>
      <c r="M33" s="15"/>
    </row>
    <row r="34" spans="1:13" ht="51">
      <c r="A34" s="15"/>
      <c r="B34" s="16">
        <v>24</v>
      </c>
      <c r="C34" s="17" t="s">
        <v>46</v>
      </c>
      <c r="D34" s="16" t="s">
        <v>21</v>
      </c>
      <c r="E34" s="18">
        <v>6.5350000000000001</v>
      </c>
      <c r="F34" s="47"/>
      <c r="G34" s="47"/>
      <c r="H34" s="18">
        <f t="shared" si="0"/>
        <v>6.5350000000000001</v>
      </c>
      <c r="I34" s="19">
        <v>12231948</v>
      </c>
      <c r="J34" s="19">
        <f t="shared" si="1"/>
        <v>79935780.180000007</v>
      </c>
      <c r="K34" s="19">
        <f t="shared" ref="K34:K36" si="11">+I34*F34</f>
        <v>0</v>
      </c>
      <c r="L34" s="19">
        <f t="shared" ref="L34:L36" si="12">+G34*I34</f>
        <v>0</v>
      </c>
      <c r="M34" s="19">
        <f t="shared" ref="M34:M36" si="13">+H34*I34</f>
        <v>79935780.180000007</v>
      </c>
    </row>
    <row r="35" spans="1:13" ht="51">
      <c r="A35" s="15"/>
      <c r="B35" s="16">
        <v>25</v>
      </c>
      <c r="C35" s="17" t="s">
        <v>47</v>
      </c>
      <c r="D35" s="16" t="s">
        <v>37</v>
      </c>
      <c r="E35" s="18">
        <v>9.3035999999999994</v>
      </c>
      <c r="F35" s="47"/>
      <c r="G35" s="47"/>
      <c r="H35" s="18">
        <f t="shared" si="0"/>
        <v>9.3035999999999994</v>
      </c>
      <c r="I35" s="19">
        <v>23880917</v>
      </c>
      <c r="J35" s="19">
        <f t="shared" si="1"/>
        <v>222178499.4012</v>
      </c>
      <c r="K35" s="19">
        <f t="shared" si="11"/>
        <v>0</v>
      </c>
      <c r="L35" s="19">
        <f t="shared" si="12"/>
        <v>0</v>
      </c>
      <c r="M35" s="19">
        <f t="shared" si="13"/>
        <v>222178499.4012</v>
      </c>
    </row>
    <row r="36" spans="1:13" ht="51">
      <c r="A36" s="15"/>
      <c r="B36" s="16">
        <v>26</v>
      </c>
      <c r="C36" s="17" t="s">
        <v>48</v>
      </c>
      <c r="D36" s="16" t="s">
        <v>27</v>
      </c>
      <c r="E36" s="18">
        <v>134.375</v>
      </c>
      <c r="F36" s="47"/>
      <c r="G36" s="47"/>
      <c r="H36" s="18">
        <f t="shared" si="0"/>
        <v>134.375</v>
      </c>
      <c r="I36" s="19">
        <v>2507451</v>
      </c>
      <c r="J36" s="19">
        <f t="shared" si="1"/>
        <v>336938728.125</v>
      </c>
      <c r="K36" s="19">
        <f t="shared" si="11"/>
        <v>0</v>
      </c>
      <c r="L36" s="19">
        <f t="shared" si="12"/>
        <v>0</v>
      </c>
      <c r="M36" s="19">
        <f t="shared" si="13"/>
        <v>336938728.125</v>
      </c>
    </row>
    <row r="37" spans="1:13" s="31" customFormat="1" ht="34">
      <c r="A37" s="26"/>
      <c r="B37" s="27">
        <v>27</v>
      </c>
      <c r="C37" s="28" t="s">
        <v>49</v>
      </c>
      <c r="D37" s="27" t="s">
        <v>29</v>
      </c>
      <c r="E37" s="32">
        <v>8.1420999999999992</v>
      </c>
      <c r="F37" s="49">
        <v>3.8058000000000001</v>
      </c>
      <c r="G37" s="49"/>
      <c r="H37" s="32">
        <f t="shared" si="0"/>
        <v>11.947899999999999</v>
      </c>
      <c r="I37" s="30">
        <v>49059120</v>
      </c>
      <c r="J37" s="30">
        <f t="shared" si="1"/>
        <v>399444260.95199996</v>
      </c>
      <c r="K37" s="30">
        <f t="shared" ref="K37" si="14">+I37*F37</f>
        <v>186709198.896</v>
      </c>
      <c r="L37" s="30">
        <f t="shared" ref="L37" si="15">+G37*I37</f>
        <v>0</v>
      </c>
      <c r="M37" s="30">
        <f t="shared" ref="M37" si="16">+H37*I37</f>
        <v>586153459.84799993</v>
      </c>
    </row>
    <row r="38" spans="1:13">
      <c r="A38" s="15"/>
      <c r="B38" s="16"/>
      <c r="C38" s="17" t="s">
        <v>50</v>
      </c>
      <c r="D38" s="16"/>
      <c r="E38" s="17"/>
      <c r="F38" s="48"/>
      <c r="G38" s="48"/>
      <c r="H38" s="17"/>
      <c r="I38" s="17"/>
      <c r="J38" s="19">
        <f t="shared" si="1"/>
        <v>0</v>
      </c>
      <c r="K38" s="15"/>
      <c r="L38" s="15"/>
      <c r="M38" s="15"/>
    </row>
    <row r="39" spans="1:13" ht="34">
      <c r="A39" s="15"/>
      <c r="B39" s="16">
        <v>28</v>
      </c>
      <c r="C39" s="17" t="s">
        <v>51</v>
      </c>
      <c r="D39" s="16" t="s">
        <v>13</v>
      </c>
      <c r="E39" s="18">
        <v>15.744999999999999</v>
      </c>
      <c r="F39" s="47"/>
      <c r="G39" s="47"/>
      <c r="H39" s="18">
        <f t="shared" si="0"/>
        <v>15.744999999999999</v>
      </c>
      <c r="I39" s="19">
        <v>1472828</v>
      </c>
      <c r="J39" s="19">
        <f t="shared" si="1"/>
        <v>23189676.859999999</v>
      </c>
      <c r="K39" s="19">
        <f t="shared" ref="K39:K50" si="17">+I39*F39</f>
        <v>0</v>
      </c>
      <c r="L39" s="19">
        <f t="shared" ref="L39:L47" si="18">+G39*I39</f>
        <v>0</v>
      </c>
      <c r="M39" s="19">
        <f t="shared" ref="M39:M50" si="19">+H39*I39</f>
        <v>23189676.859999999</v>
      </c>
    </row>
    <row r="40" spans="1:13" ht="34">
      <c r="A40" s="15"/>
      <c r="B40" s="16">
        <v>29</v>
      </c>
      <c r="C40" s="17" t="s">
        <v>33</v>
      </c>
      <c r="D40" s="16" t="s">
        <v>27</v>
      </c>
      <c r="E40" s="18">
        <v>2.5000000000000001E-2</v>
      </c>
      <c r="F40" s="47"/>
      <c r="G40" s="47"/>
      <c r="H40" s="18">
        <f t="shared" si="0"/>
        <v>2.5000000000000001E-2</v>
      </c>
      <c r="I40" s="19">
        <v>613038</v>
      </c>
      <c r="J40" s="19">
        <f t="shared" si="1"/>
        <v>15325.95</v>
      </c>
      <c r="K40" s="19">
        <f t="shared" si="17"/>
        <v>0</v>
      </c>
      <c r="L40" s="19">
        <f t="shared" si="18"/>
        <v>0</v>
      </c>
      <c r="M40" s="19">
        <f t="shared" si="19"/>
        <v>15325.95</v>
      </c>
    </row>
    <row r="41" spans="1:13">
      <c r="A41" s="15"/>
      <c r="B41" s="16">
        <v>30</v>
      </c>
      <c r="C41" s="17" t="s">
        <v>34</v>
      </c>
      <c r="D41" s="16" t="s">
        <v>21</v>
      </c>
      <c r="E41" s="18">
        <v>1.9E-2</v>
      </c>
      <c r="F41" s="47"/>
      <c r="G41" s="47"/>
      <c r="H41" s="18">
        <f t="shared" si="0"/>
        <v>1.9E-2</v>
      </c>
      <c r="I41" s="19">
        <v>7364138</v>
      </c>
      <c r="J41" s="19">
        <f t="shared" si="1"/>
        <v>139918.622</v>
      </c>
      <c r="K41" s="19">
        <f t="shared" si="17"/>
        <v>0</v>
      </c>
      <c r="L41" s="19">
        <f t="shared" si="18"/>
        <v>0</v>
      </c>
      <c r="M41" s="19">
        <f t="shared" si="19"/>
        <v>139918.622</v>
      </c>
    </row>
    <row r="42" spans="1:13" ht="51">
      <c r="A42" s="15"/>
      <c r="B42" s="16">
        <v>31</v>
      </c>
      <c r="C42" s="17" t="s">
        <v>35</v>
      </c>
      <c r="D42" s="16" t="s">
        <v>27</v>
      </c>
      <c r="E42" s="18">
        <v>2.52</v>
      </c>
      <c r="F42" s="47"/>
      <c r="G42" s="47"/>
      <c r="H42" s="18">
        <f t="shared" si="0"/>
        <v>2.52</v>
      </c>
      <c r="I42" s="19">
        <v>1974279</v>
      </c>
      <c r="J42" s="19">
        <f t="shared" si="1"/>
        <v>4975183.08</v>
      </c>
      <c r="K42" s="19">
        <f t="shared" si="17"/>
        <v>0</v>
      </c>
      <c r="L42" s="19">
        <f t="shared" si="18"/>
        <v>0</v>
      </c>
      <c r="M42" s="19">
        <f t="shared" si="19"/>
        <v>4975183.08</v>
      </c>
    </row>
    <row r="43" spans="1:13">
      <c r="A43" s="15"/>
      <c r="B43" s="16">
        <v>32</v>
      </c>
      <c r="C43" s="17" t="s">
        <v>34</v>
      </c>
      <c r="D43" s="16" t="s">
        <v>21</v>
      </c>
      <c r="E43" s="18">
        <v>7.4999999999999997E-2</v>
      </c>
      <c r="F43" s="47"/>
      <c r="G43" s="47"/>
      <c r="H43" s="18">
        <f t="shared" si="0"/>
        <v>7.4999999999999997E-2</v>
      </c>
      <c r="I43" s="19">
        <v>7364138</v>
      </c>
      <c r="J43" s="19">
        <f t="shared" si="1"/>
        <v>552310.35</v>
      </c>
      <c r="K43" s="19">
        <f t="shared" si="17"/>
        <v>0</v>
      </c>
      <c r="L43" s="19">
        <f t="shared" si="18"/>
        <v>0</v>
      </c>
      <c r="M43" s="19">
        <f t="shared" si="19"/>
        <v>552310.35</v>
      </c>
    </row>
    <row r="44" spans="1:13" ht="51">
      <c r="A44" s="15"/>
      <c r="B44" s="16">
        <v>33</v>
      </c>
      <c r="C44" s="17" t="s">
        <v>38</v>
      </c>
      <c r="D44" s="16" t="s">
        <v>27</v>
      </c>
      <c r="E44" s="18">
        <v>12.834</v>
      </c>
      <c r="F44" s="47"/>
      <c r="G44" s="47"/>
      <c r="H44" s="18">
        <f t="shared" si="0"/>
        <v>12.834</v>
      </c>
      <c r="I44" s="19">
        <v>2201044</v>
      </c>
      <c r="J44" s="19">
        <f t="shared" si="1"/>
        <v>28248198.695999999</v>
      </c>
      <c r="K44" s="19">
        <f t="shared" si="17"/>
        <v>0</v>
      </c>
      <c r="L44" s="19">
        <f t="shared" si="18"/>
        <v>0</v>
      </c>
      <c r="M44" s="19">
        <f t="shared" si="19"/>
        <v>28248198.695999999</v>
      </c>
    </row>
    <row r="45" spans="1:13" ht="51">
      <c r="A45" s="15"/>
      <c r="B45" s="16">
        <v>34</v>
      </c>
      <c r="C45" s="17" t="s">
        <v>40</v>
      </c>
      <c r="D45" s="16" t="s">
        <v>37</v>
      </c>
      <c r="E45" s="18">
        <v>0.2324</v>
      </c>
      <c r="F45" s="47"/>
      <c r="G45" s="47"/>
      <c r="H45" s="18">
        <f t="shared" si="0"/>
        <v>0.2324</v>
      </c>
      <c r="I45" s="19">
        <v>23453397</v>
      </c>
      <c r="J45" s="19">
        <f t="shared" si="1"/>
        <v>5450569.4627999999</v>
      </c>
      <c r="K45" s="19">
        <f t="shared" si="17"/>
        <v>0</v>
      </c>
      <c r="L45" s="19">
        <f t="shared" si="18"/>
        <v>0</v>
      </c>
      <c r="M45" s="19">
        <f t="shared" si="19"/>
        <v>5450569.4627999999</v>
      </c>
    </row>
    <row r="46" spans="1:13" ht="51">
      <c r="A46" s="15"/>
      <c r="B46" s="16">
        <v>35</v>
      </c>
      <c r="C46" s="17" t="s">
        <v>41</v>
      </c>
      <c r="D46" s="16" t="s">
        <v>21</v>
      </c>
      <c r="E46" s="18">
        <v>0.21249999999999999</v>
      </c>
      <c r="F46" s="47"/>
      <c r="G46" s="47"/>
      <c r="H46" s="18">
        <f t="shared" si="0"/>
        <v>0.21249999999999999</v>
      </c>
      <c r="I46" s="19">
        <v>15760683</v>
      </c>
      <c r="J46" s="19">
        <f t="shared" si="1"/>
        <v>3349145.1374999997</v>
      </c>
      <c r="K46" s="19">
        <f t="shared" si="17"/>
        <v>0</v>
      </c>
      <c r="L46" s="19">
        <f t="shared" si="18"/>
        <v>0</v>
      </c>
      <c r="M46" s="19">
        <f t="shared" si="19"/>
        <v>3349145.1374999997</v>
      </c>
    </row>
    <row r="47" spans="1:13" ht="51">
      <c r="A47" s="15"/>
      <c r="B47" s="16">
        <v>36</v>
      </c>
      <c r="C47" s="17" t="s">
        <v>42</v>
      </c>
      <c r="D47" s="16" t="s">
        <v>27</v>
      </c>
      <c r="E47" s="18">
        <v>2.5937999999999999</v>
      </c>
      <c r="F47" s="47"/>
      <c r="G47" s="47"/>
      <c r="H47" s="18">
        <f t="shared" si="0"/>
        <v>2.5937999999999999</v>
      </c>
      <c r="I47" s="19">
        <v>2790855</v>
      </c>
      <c r="J47" s="19">
        <f t="shared" si="1"/>
        <v>7238919.699</v>
      </c>
      <c r="K47" s="19">
        <f t="shared" si="17"/>
        <v>0</v>
      </c>
      <c r="L47" s="19">
        <f t="shared" si="18"/>
        <v>0</v>
      </c>
      <c r="M47" s="19">
        <f t="shared" si="19"/>
        <v>7238919.699</v>
      </c>
    </row>
    <row r="48" spans="1:13" ht="34">
      <c r="A48" s="15"/>
      <c r="B48" s="16"/>
      <c r="C48" s="17" t="s">
        <v>52</v>
      </c>
      <c r="D48" s="16"/>
      <c r="E48" s="17"/>
      <c r="F48" s="48"/>
      <c r="G48" s="48"/>
      <c r="H48" s="17"/>
      <c r="I48" s="17"/>
      <c r="J48" s="19">
        <f t="shared" si="1"/>
        <v>0</v>
      </c>
      <c r="K48" s="15"/>
      <c r="L48" s="15"/>
      <c r="M48" s="15"/>
    </row>
    <row r="49" spans="1:13" s="31" customFormat="1" ht="34">
      <c r="A49" s="26"/>
      <c r="B49" s="27">
        <v>37</v>
      </c>
      <c r="C49" s="28" t="s">
        <v>53</v>
      </c>
      <c r="D49" s="27" t="s">
        <v>29</v>
      </c>
      <c r="E49" s="32">
        <v>14.103199999999999</v>
      </c>
      <c r="F49" s="49"/>
      <c r="G49" s="49">
        <v>-1.5682</v>
      </c>
      <c r="H49" s="32">
        <f t="shared" ref="H49:H50" si="20">+G49+F49+E49</f>
        <v>12.535</v>
      </c>
      <c r="I49" s="30">
        <v>3722858</v>
      </c>
      <c r="J49" s="30">
        <f t="shared" si="1"/>
        <v>52504210.945599996</v>
      </c>
      <c r="K49" s="30">
        <f t="shared" si="17"/>
        <v>0</v>
      </c>
      <c r="L49" s="30">
        <f>+I49*G49</f>
        <v>-5838185.9155999999</v>
      </c>
      <c r="M49" s="30">
        <f t="shared" si="19"/>
        <v>46666025.030000001</v>
      </c>
    </row>
    <row r="50" spans="1:13" s="31" customFormat="1">
      <c r="A50" s="26"/>
      <c r="B50" s="27">
        <v>38</v>
      </c>
      <c r="C50" s="28" t="s">
        <v>54</v>
      </c>
      <c r="D50" s="27" t="s">
        <v>27</v>
      </c>
      <c r="E50" s="29">
        <v>1551.3520000000001</v>
      </c>
      <c r="F50" s="49"/>
      <c r="G50" s="49">
        <v>-172.50200000000001</v>
      </c>
      <c r="H50" s="32">
        <f t="shared" si="20"/>
        <v>1378.8500000000001</v>
      </c>
      <c r="I50" s="30">
        <v>272225</v>
      </c>
      <c r="J50" s="30">
        <f t="shared" si="1"/>
        <v>422316798.20000005</v>
      </c>
      <c r="K50" s="30">
        <f t="shared" si="17"/>
        <v>0</v>
      </c>
      <c r="L50" s="30">
        <f>+I50*G50</f>
        <v>-46959356.950000003</v>
      </c>
      <c r="M50" s="30">
        <f t="shared" si="19"/>
        <v>375357441.25000006</v>
      </c>
    </row>
    <row r="51" spans="1:13" ht="34">
      <c r="A51" s="14"/>
      <c r="B51" s="14"/>
      <c r="C51" s="25" t="s">
        <v>64</v>
      </c>
      <c r="D51" s="14"/>
      <c r="E51" s="14"/>
      <c r="F51" s="46"/>
      <c r="G51" s="46"/>
      <c r="H51" s="14"/>
      <c r="I51" s="14"/>
      <c r="J51" s="14"/>
      <c r="K51" s="14"/>
      <c r="L51" s="14"/>
      <c r="M51" s="14"/>
    </row>
    <row r="52" spans="1:13">
      <c r="A52" s="15"/>
      <c r="B52" s="21"/>
      <c r="C52" s="22" t="s">
        <v>55</v>
      </c>
      <c r="D52" s="22"/>
      <c r="E52" s="23"/>
      <c r="F52" s="50"/>
      <c r="G52" s="50"/>
      <c r="H52" s="23"/>
      <c r="I52" s="23"/>
      <c r="J52" s="24">
        <f>SUM(J7:J50)</f>
        <v>6739359185.3055</v>
      </c>
      <c r="K52" s="24">
        <f t="shared" ref="K52:M52" si="21">SUM(K7:K50)</f>
        <v>270308653.8247</v>
      </c>
      <c r="L52" s="24">
        <f t="shared" si="21"/>
        <v>-52797542.865600005</v>
      </c>
      <c r="M52" s="24">
        <f t="shared" si="21"/>
        <v>6956870296.2646008</v>
      </c>
    </row>
    <row r="53" spans="1:13">
      <c r="A53" s="15"/>
      <c r="B53" s="22"/>
      <c r="C53" s="22" t="s">
        <v>56</v>
      </c>
      <c r="D53" s="22"/>
      <c r="E53" s="23"/>
      <c r="F53" s="50"/>
      <c r="G53" s="50"/>
      <c r="H53" s="23"/>
      <c r="I53" s="23"/>
      <c r="J53" s="24">
        <f>+ROUND(J52,-3)</f>
        <v>6739359000</v>
      </c>
      <c r="K53" s="24">
        <f t="shared" ref="K53:M53" si="22">+ROUND(K52,-3)</f>
        <v>270309000</v>
      </c>
      <c r="L53" s="24">
        <f t="shared" si="22"/>
        <v>-52798000</v>
      </c>
      <c r="M53" s="24">
        <f t="shared" si="22"/>
        <v>6956870000</v>
      </c>
    </row>
    <row r="54" spans="1:13" ht="18" thickBot="1">
      <c r="B54" s="58" t="s">
        <v>57</v>
      </c>
      <c r="C54" s="59"/>
      <c r="D54" s="59"/>
      <c r="E54" s="59"/>
      <c r="F54" s="59"/>
      <c r="G54" s="59"/>
      <c r="H54" s="59"/>
      <c r="I54" s="59"/>
      <c r="J54" s="60"/>
    </row>
    <row r="56" spans="1:13" ht="37.5" customHeight="1"/>
    <row r="57" spans="1:13">
      <c r="L57" s="33">
        <f>+K52+L52</f>
        <v>217511110.95910001</v>
      </c>
    </row>
    <row r="61" spans="1:13" ht="34">
      <c r="C61" s="25" t="s">
        <v>64</v>
      </c>
    </row>
    <row r="62" spans="1:13" ht="34">
      <c r="C62" s="17" t="s">
        <v>28</v>
      </c>
      <c r="D62" s="16" t="s">
        <v>29</v>
      </c>
      <c r="E62" s="18">
        <v>0.47399999999999998</v>
      </c>
      <c r="I62" s="30">
        <v>1469166</v>
      </c>
      <c r="J62" s="30">
        <f t="shared" ref="J62:J75" si="23">E62*I62</f>
        <v>696384.68400000001</v>
      </c>
    </row>
    <row r="63" spans="1:13" ht="34">
      <c r="C63" s="17" t="s">
        <v>31</v>
      </c>
      <c r="D63" s="16" t="s">
        <v>29</v>
      </c>
      <c r="E63" s="18">
        <v>0.47399999999999998</v>
      </c>
      <c r="I63" s="30">
        <v>2123767</v>
      </c>
      <c r="J63" s="30">
        <f t="shared" si="23"/>
        <v>1006665.558</v>
      </c>
    </row>
    <row r="64" spans="1:13" ht="34">
      <c r="C64" s="17" t="s">
        <v>32</v>
      </c>
      <c r="D64" s="16" t="s">
        <v>13</v>
      </c>
      <c r="E64" s="18">
        <v>11.204800000000001</v>
      </c>
      <c r="I64" s="19">
        <v>1397750</v>
      </c>
      <c r="J64" s="30">
        <f t="shared" si="23"/>
        <v>15661509.200000001</v>
      </c>
    </row>
    <row r="65" spans="3:12" ht="34">
      <c r="C65" s="17" t="s">
        <v>33</v>
      </c>
      <c r="D65" s="16" t="s">
        <v>27</v>
      </c>
      <c r="E65" s="18">
        <v>1.7927999999999999</v>
      </c>
      <c r="I65" s="19">
        <v>613038</v>
      </c>
      <c r="J65" s="30">
        <f t="shared" si="23"/>
        <v>1099054.5263999999</v>
      </c>
    </row>
    <row r="66" spans="3:12">
      <c r="C66" s="17" t="s">
        <v>34</v>
      </c>
      <c r="D66" s="16" t="s">
        <v>21</v>
      </c>
      <c r="E66" s="18">
        <v>0.1069</v>
      </c>
      <c r="I66" s="19">
        <v>7364138</v>
      </c>
      <c r="J66" s="30">
        <f t="shared" si="23"/>
        <v>787226.35219999996</v>
      </c>
    </row>
    <row r="67" spans="3:12" ht="51">
      <c r="C67" s="17" t="s">
        <v>35</v>
      </c>
      <c r="D67" s="16" t="s">
        <v>27</v>
      </c>
      <c r="E67" s="18">
        <v>0.65969999999999995</v>
      </c>
      <c r="I67" s="19">
        <v>1974279</v>
      </c>
      <c r="J67" s="30">
        <f t="shared" si="23"/>
        <v>1302431.8562999999</v>
      </c>
    </row>
    <row r="68" spans="3:12" ht="51">
      <c r="C68" s="17" t="s">
        <v>36</v>
      </c>
      <c r="D68" s="16" t="s">
        <v>37</v>
      </c>
      <c r="E68" s="18">
        <v>0.1106</v>
      </c>
      <c r="I68" s="19">
        <v>22406577</v>
      </c>
      <c r="J68" s="30">
        <f t="shared" si="23"/>
        <v>2478167.4161999999</v>
      </c>
    </row>
    <row r="69" spans="3:12">
      <c r="C69" s="17" t="s">
        <v>34</v>
      </c>
      <c r="D69" s="16" t="s">
        <v>21</v>
      </c>
      <c r="E69" s="18">
        <v>6.4999999999999997E-3</v>
      </c>
      <c r="I69" s="19">
        <v>7364138</v>
      </c>
      <c r="J69" s="30">
        <f t="shared" si="23"/>
        <v>47866.896999999997</v>
      </c>
    </row>
    <row r="70" spans="3:12" ht="51">
      <c r="C70" s="17" t="s">
        <v>38</v>
      </c>
      <c r="D70" s="16" t="s">
        <v>27</v>
      </c>
      <c r="E70" s="18">
        <v>82.331100000000006</v>
      </c>
      <c r="I70" s="19">
        <v>2201044</v>
      </c>
      <c r="J70" s="30">
        <f t="shared" si="23"/>
        <v>181214373.66840002</v>
      </c>
    </row>
    <row r="71" spans="3:12" ht="51">
      <c r="C71" s="17" t="s">
        <v>65</v>
      </c>
      <c r="D71" s="16" t="s">
        <v>27</v>
      </c>
      <c r="E71" s="18">
        <v>3.1238999999999999</v>
      </c>
      <c r="I71" s="19">
        <v>2031164.5</v>
      </c>
      <c r="J71" s="30">
        <f t="shared" si="23"/>
        <v>6345154.7815499995</v>
      </c>
    </row>
    <row r="72" spans="3:12" ht="34">
      <c r="C72" s="17" t="s">
        <v>66</v>
      </c>
      <c r="D72" s="16" t="s">
        <v>44</v>
      </c>
      <c r="E72" s="18">
        <v>14.199199999999999</v>
      </c>
      <c r="I72" s="19">
        <v>140818.1</v>
      </c>
      <c r="J72" s="30">
        <f t="shared" si="23"/>
        <v>1999504.36552</v>
      </c>
    </row>
    <row r="73" spans="3:12" ht="34">
      <c r="C73" s="17" t="s">
        <v>67</v>
      </c>
      <c r="D73" s="16" t="s">
        <v>68</v>
      </c>
      <c r="E73" s="18">
        <v>6</v>
      </c>
      <c r="I73" s="19">
        <v>1226764.3</v>
      </c>
      <c r="J73" s="30">
        <f t="shared" si="23"/>
        <v>7360585.8000000007</v>
      </c>
    </row>
    <row r="74" spans="3:12" ht="34">
      <c r="C74" s="17" t="s">
        <v>69</v>
      </c>
      <c r="D74" s="16" t="s">
        <v>70</v>
      </c>
      <c r="E74" s="18">
        <v>18</v>
      </c>
      <c r="I74" s="19">
        <v>40741</v>
      </c>
      <c r="J74" s="30">
        <f t="shared" si="23"/>
        <v>733338</v>
      </c>
      <c r="L74" s="33">
        <f>+J76+K52</f>
        <v>494381866.33027005</v>
      </c>
    </row>
    <row r="75" spans="3:12">
      <c r="C75" s="17" t="s">
        <v>71</v>
      </c>
      <c r="D75" s="16" t="s">
        <v>72</v>
      </c>
      <c r="E75" s="18">
        <v>18</v>
      </c>
      <c r="I75" s="19">
        <v>185608.3</v>
      </c>
      <c r="J75" s="30">
        <f t="shared" si="23"/>
        <v>3340949.4</v>
      </c>
    </row>
    <row r="76" spans="3:12">
      <c r="C76" s="17"/>
      <c r="J76" s="33">
        <f>SUM(J62:J75)</f>
        <v>224073212.50557002</v>
      </c>
    </row>
    <row r="77" spans="3:12">
      <c r="C77" s="17"/>
    </row>
    <row r="78" spans="3:12">
      <c r="C78" s="17"/>
    </row>
  </sheetData>
  <mergeCells count="9">
    <mergeCell ref="B54:J54"/>
    <mergeCell ref="A3:A4"/>
    <mergeCell ref="E3:H3"/>
    <mergeCell ref="J3:M3"/>
    <mergeCell ref="B1:J1"/>
    <mergeCell ref="B2:J2"/>
    <mergeCell ref="B3:B4"/>
    <mergeCell ref="C3:C4"/>
    <mergeCell ref="D3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0C8D7-7301-AB44-9121-3D1372F55292}">
  <dimension ref="A1:P92"/>
  <sheetViews>
    <sheetView tabSelected="1" workbookViewId="0">
      <pane xSplit="3" ySplit="5" topLeftCell="D12" activePane="bottomRight" state="frozen"/>
      <selection pane="topRight" activeCell="D1" sqref="D1"/>
      <selection pane="bottomLeft" activeCell="A6" sqref="A6"/>
      <selection pane="bottomRight" activeCell="I71" sqref="I71"/>
    </sheetView>
  </sheetViews>
  <sheetFormatPr baseColWidth="10" defaultColWidth="11.5703125" defaultRowHeight="17"/>
  <cols>
    <col min="1" max="1" width="5.85546875" customWidth="1"/>
    <col min="3" max="3" width="28.7109375" customWidth="1"/>
    <col min="4" max="4" width="7.5703125" customWidth="1"/>
    <col min="5" max="5" width="8.7109375" customWidth="1"/>
    <col min="6" max="6" width="9.28515625" style="51" customWidth="1"/>
    <col min="7" max="7" width="8.7109375" style="51" customWidth="1"/>
    <col min="8" max="8" width="12.140625" customWidth="1"/>
    <col min="9" max="9" width="9.85546875" customWidth="1"/>
    <col min="10" max="10" width="13.28515625" customWidth="1"/>
    <col min="11" max="11" width="14.7109375" customWidth="1"/>
    <col min="12" max="12" width="11.42578125" customWidth="1"/>
    <col min="13" max="13" width="11.5703125" customWidth="1"/>
    <col min="14" max="14" width="11.5703125" style="52" customWidth="1"/>
    <col min="15" max="15" width="17.7109375" customWidth="1"/>
  </cols>
  <sheetData>
    <row r="1" spans="1:15" ht="29" customHeight="1">
      <c r="B1" s="61" t="s">
        <v>0</v>
      </c>
      <c r="C1" s="61"/>
      <c r="D1" s="61"/>
      <c r="E1" s="61"/>
      <c r="F1" s="61"/>
      <c r="G1" s="61"/>
      <c r="H1" s="61"/>
      <c r="I1" s="61"/>
      <c r="J1" s="61"/>
    </row>
    <row r="2" spans="1:15" ht="37" customHeight="1">
      <c r="B2" s="62" t="s">
        <v>1</v>
      </c>
      <c r="C2" s="62"/>
      <c r="D2" s="62"/>
      <c r="E2" s="62"/>
      <c r="F2" s="62"/>
      <c r="G2" s="62"/>
      <c r="H2" s="62"/>
      <c r="I2" s="62"/>
      <c r="J2" s="62"/>
    </row>
    <row r="3" spans="1:15">
      <c r="A3" s="63" t="s">
        <v>2</v>
      </c>
      <c r="B3" s="63" t="s">
        <v>58</v>
      </c>
      <c r="C3" s="63" t="s">
        <v>3</v>
      </c>
      <c r="D3" s="63" t="s">
        <v>4</v>
      </c>
      <c r="E3" s="63" t="s">
        <v>5</v>
      </c>
      <c r="F3" s="63"/>
      <c r="G3" s="63"/>
      <c r="H3" s="63"/>
      <c r="I3" s="14" t="s">
        <v>6</v>
      </c>
      <c r="J3" s="63" t="s">
        <v>8</v>
      </c>
      <c r="K3" s="63"/>
      <c r="L3" s="63"/>
      <c r="M3" s="63"/>
    </row>
    <row r="4" spans="1:15" ht="51">
      <c r="A4" s="63"/>
      <c r="B4" s="63"/>
      <c r="C4" s="63"/>
      <c r="D4" s="63"/>
      <c r="E4" s="14" t="s">
        <v>59</v>
      </c>
      <c r="F4" s="46" t="s">
        <v>60</v>
      </c>
      <c r="G4" s="46" t="s">
        <v>61</v>
      </c>
      <c r="H4" s="14" t="s">
        <v>62</v>
      </c>
      <c r="I4" s="14" t="s">
        <v>7</v>
      </c>
      <c r="J4" s="14" t="s">
        <v>59</v>
      </c>
      <c r="K4" s="14" t="s">
        <v>60</v>
      </c>
      <c r="L4" s="14" t="s">
        <v>61</v>
      </c>
      <c r="M4" s="14" t="s">
        <v>62</v>
      </c>
      <c r="N4" s="53" t="s">
        <v>91</v>
      </c>
      <c r="O4" s="14" t="s">
        <v>92</v>
      </c>
    </row>
    <row r="5" spans="1:15" ht="34">
      <c r="A5" s="14"/>
      <c r="B5" s="14"/>
      <c r="C5" s="25" t="s">
        <v>63</v>
      </c>
      <c r="D5" s="14"/>
      <c r="E5" s="14"/>
      <c r="F5" s="46"/>
      <c r="G5" s="46"/>
      <c r="H5" s="14"/>
      <c r="I5" s="14"/>
      <c r="J5" s="14"/>
      <c r="K5" s="14"/>
      <c r="L5" s="14"/>
      <c r="M5" s="14"/>
      <c r="N5" s="53"/>
      <c r="O5" s="14"/>
    </row>
    <row r="6" spans="1:15">
      <c r="A6" s="15"/>
      <c r="B6" s="16"/>
      <c r="C6" s="25" t="s">
        <v>9</v>
      </c>
      <c r="D6" s="16"/>
      <c r="E6" s="14"/>
      <c r="F6" s="46"/>
      <c r="G6" s="46"/>
      <c r="H6" s="14"/>
      <c r="I6" s="17"/>
      <c r="J6" s="14"/>
      <c r="K6" s="14"/>
      <c r="L6" s="14"/>
      <c r="M6" s="14"/>
      <c r="N6" s="53"/>
      <c r="O6" s="14"/>
    </row>
    <row r="7" spans="1:15" ht="34">
      <c r="A7" s="15"/>
      <c r="B7" s="16">
        <v>1</v>
      </c>
      <c r="C7" s="17" t="s">
        <v>10</v>
      </c>
      <c r="D7" s="16" t="s">
        <v>11</v>
      </c>
      <c r="E7" s="18">
        <v>2</v>
      </c>
      <c r="F7" s="47"/>
      <c r="G7" s="47"/>
      <c r="H7" s="18">
        <f>+G7+F7+E7</f>
        <v>2</v>
      </c>
      <c r="I7" s="19">
        <v>3712165</v>
      </c>
      <c r="J7" s="19">
        <f>E7*I7</f>
        <v>7424330</v>
      </c>
      <c r="K7" s="19">
        <f>+I7*F7</f>
        <v>0</v>
      </c>
      <c r="L7" s="19">
        <f>+G7*I7</f>
        <v>0</v>
      </c>
      <c r="M7" s="19">
        <f>+H7*I7</f>
        <v>7424330</v>
      </c>
      <c r="N7" s="54"/>
      <c r="O7" s="19"/>
    </row>
    <row r="8" spans="1:15" ht="51">
      <c r="A8" s="15"/>
      <c r="B8" s="16">
        <v>2</v>
      </c>
      <c r="C8" s="17" t="s">
        <v>12</v>
      </c>
      <c r="D8" s="16" t="s">
        <v>13</v>
      </c>
      <c r="E8" s="18">
        <v>48.04</v>
      </c>
      <c r="F8" s="47"/>
      <c r="G8" s="47"/>
      <c r="H8" s="18">
        <f t="shared" ref="H8:H47" si="0">+G8+F8+E8</f>
        <v>48.04</v>
      </c>
      <c r="I8" s="19">
        <v>7019160</v>
      </c>
      <c r="J8" s="19">
        <f t="shared" ref="J8:J50" si="1">E8*I8</f>
        <v>337200446.39999998</v>
      </c>
      <c r="K8" s="19">
        <f t="shared" ref="K8:K13" si="2">+I8*F8</f>
        <v>0</v>
      </c>
      <c r="L8" s="19">
        <f t="shared" ref="L8:L13" si="3">+G8*I8</f>
        <v>0</v>
      </c>
      <c r="M8" s="19">
        <f t="shared" ref="M8:M13" si="4">+H8*I8</f>
        <v>337200446.39999998</v>
      </c>
      <c r="N8" s="54"/>
      <c r="O8" s="19"/>
    </row>
    <row r="9" spans="1:15" ht="51">
      <c r="A9" s="15"/>
      <c r="B9" s="16">
        <v>3</v>
      </c>
      <c r="C9" s="17" t="s">
        <v>14</v>
      </c>
      <c r="D9" s="16" t="s">
        <v>15</v>
      </c>
      <c r="E9" s="20">
        <v>2882.4</v>
      </c>
      <c r="F9" s="47"/>
      <c r="G9" s="47"/>
      <c r="H9" s="18">
        <f t="shared" si="0"/>
        <v>2882.4</v>
      </c>
      <c r="I9" s="19">
        <v>3093</v>
      </c>
      <c r="J9" s="19">
        <f t="shared" si="1"/>
        <v>8915263.2000000011</v>
      </c>
      <c r="K9" s="19">
        <f t="shared" si="2"/>
        <v>0</v>
      </c>
      <c r="L9" s="19">
        <f t="shared" si="3"/>
        <v>0</v>
      </c>
      <c r="M9" s="19">
        <f t="shared" si="4"/>
        <v>8915263.2000000011</v>
      </c>
      <c r="N9" s="54"/>
      <c r="O9" s="19"/>
    </row>
    <row r="10" spans="1:15">
      <c r="A10" s="15"/>
      <c r="B10" s="16">
        <v>4</v>
      </c>
      <c r="C10" s="17" t="s">
        <v>16</v>
      </c>
      <c r="D10" s="16" t="s">
        <v>11</v>
      </c>
      <c r="E10" s="18">
        <v>75</v>
      </c>
      <c r="F10" s="47"/>
      <c r="G10" s="47"/>
      <c r="H10" s="18">
        <f t="shared" si="0"/>
        <v>75</v>
      </c>
      <c r="I10" s="19">
        <v>618694</v>
      </c>
      <c r="J10" s="19">
        <f t="shared" si="1"/>
        <v>46402050</v>
      </c>
      <c r="K10" s="19">
        <f t="shared" si="2"/>
        <v>0</v>
      </c>
      <c r="L10" s="19">
        <f t="shared" si="3"/>
        <v>0</v>
      </c>
      <c r="M10" s="19">
        <f t="shared" si="4"/>
        <v>46402050</v>
      </c>
      <c r="N10" s="54"/>
      <c r="O10" s="19"/>
    </row>
    <row r="11" spans="1:15" ht="34">
      <c r="A11" s="15"/>
      <c r="B11" s="16">
        <v>5</v>
      </c>
      <c r="C11" s="17" t="s">
        <v>17</v>
      </c>
      <c r="D11" s="16" t="s">
        <v>18</v>
      </c>
      <c r="E11" s="18">
        <v>5</v>
      </c>
      <c r="F11" s="47"/>
      <c r="G11" s="47"/>
      <c r="H11" s="18">
        <f t="shared" si="0"/>
        <v>5</v>
      </c>
      <c r="I11" s="19">
        <v>24129074</v>
      </c>
      <c r="J11" s="19">
        <f t="shared" si="1"/>
        <v>120645370</v>
      </c>
      <c r="K11" s="19">
        <f t="shared" si="2"/>
        <v>0</v>
      </c>
      <c r="L11" s="19">
        <f t="shared" si="3"/>
        <v>0</v>
      </c>
      <c r="M11" s="19">
        <f t="shared" si="4"/>
        <v>120645370</v>
      </c>
      <c r="N11" s="54"/>
      <c r="O11" s="19"/>
    </row>
    <row r="12" spans="1:15" ht="51">
      <c r="A12" s="15"/>
      <c r="B12" s="16">
        <v>6</v>
      </c>
      <c r="C12" s="17" t="s">
        <v>19</v>
      </c>
      <c r="D12" s="16" t="s">
        <v>13</v>
      </c>
      <c r="E12" s="18">
        <v>48.04</v>
      </c>
      <c r="F12" s="47"/>
      <c r="G12" s="47"/>
      <c r="H12" s="18">
        <f t="shared" si="0"/>
        <v>48.04</v>
      </c>
      <c r="I12" s="19">
        <v>7019160</v>
      </c>
      <c r="J12" s="19">
        <f t="shared" si="1"/>
        <v>337200446.39999998</v>
      </c>
      <c r="K12" s="19">
        <f t="shared" si="2"/>
        <v>0</v>
      </c>
      <c r="L12" s="19">
        <f t="shared" si="3"/>
        <v>0</v>
      </c>
      <c r="M12" s="19">
        <f t="shared" si="4"/>
        <v>337200446.39999998</v>
      </c>
      <c r="N12" s="54"/>
      <c r="O12" s="19"/>
    </row>
    <row r="13" spans="1:15" ht="34">
      <c r="A13" s="15"/>
      <c r="B13" s="16">
        <v>7</v>
      </c>
      <c r="C13" s="17" t="s">
        <v>20</v>
      </c>
      <c r="D13" s="16" t="s">
        <v>21</v>
      </c>
      <c r="E13" s="18">
        <v>1.44</v>
      </c>
      <c r="F13" s="47"/>
      <c r="G13" s="47"/>
      <c r="H13" s="18">
        <f t="shared" si="0"/>
        <v>1.44</v>
      </c>
      <c r="I13" s="19">
        <v>1775175</v>
      </c>
      <c r="J13" s="19">
        <f t="shared" si="1"/>
        <v>2556252</v>
      </c>
      <c r="K13" s="19">
        <f t="shared" si="2"/>
        <v>0</v>
      </c>
      <c r="L13" s="19">
        <f t="shared" si="3"/>
        <v>0</v>
      </c>
      <c r="M13" s="19">
        <f t="shared" si="4"/>
        <v>2556252</v>
      </c>
      <c r="N13" s="54"/>
      <c r="O13" s="19"/>
    </row>
    <row r="14" spans="1:15" ht="34">
      <c r="A14" s="15"/>
      <c r="B14" s="16"/>
      <c r="C14" s="17" t="s">
        <v>22</v>
      </c>
      <c r="D14" s="16"/>
      <c r="E14" s="17"/>
      <c r="F14" s="48"/>
      <c r="G14" s="48"/>
      <c r="H14" s="17"/>
      <c r="I14" s="17"/>
      <c r="J14" s="19">
        <f t="shared" si="1"/>
        <v>0</v>
      </c>
      <c r="K14" s="15"/>
      <c r="L14" s="15"/>
      <c r="M14" s="15"/>
      <c r="N14" s="55"/>
      <c r="O14" s="19"/>
    </row>
    <row r="15" spans="1:15" ht="34">
      <c r="A15" s="15"/>
      <c r="B15" s="16">
        <v>8</v>
      </c>
      <c r="C15" s="17" t="s">
        <v>23</v>
      </c>
      <c r="D15" s="16" t="s">
        <v>24</v>
      </c>
      <c r="E15" s="18">
        <v>20</v>
      </c>
      <c r="F15" s="47"/>
      <c r="G15" s="47"/>
      <c r="H15" s="18">
        <f t="shared" si="0"/>
        <v>20</v>
      </c>
      <c r="I15" s="19">
        <v>23123</v>
      </c>
      <c r="J15" s="19">
        <f t="shared" si="1"/>
        <v>462460</v>
      </c>
      <c r="K15" s="19">
        <f>+I15*F15</f>
        <v>0</v>
      </c>
      <c r="L15" s="19">
        <f>+G15*I15</f>
        <v>0</v>
      </c>
      <c r="M15" s="19">
        <f>+H15*I15</f>
        <v>462460</v>
      </c>
      <c r="N15" s="54">
        <v>20</v>
      </c>
      <c r="O15" s="19">
        <f>+N15*I15</f>
        <v>462460</v>
      </c>
    </row>
    <row r="16" spans="1:15">
      <c r="A16" s="15"/>
      <c r="B16" s="16"/>
      <c r="C16" s="25" t="s">
        <v>25</v>
      </c>
      <c r="D16" s="16"/>
      <c r="E16" s="17"/>
      <c r="F16" s="48"/>
      <c r="G16" s="48"/>
      <c r="H16" s="17"/>
      <c r="I16" s="17"/>
      <c r="J16" s="19">
        <f t="shared" si="1"/>
        <v>0</v>
      </c>
      <c r="K16" s="15"/>
      <c r="L16" s="15"/>
      <c r="M16" s="15"/>
      <c r="N16" s="55"/>
      <c r="O16" s="19"/>
    </row>
    <row r="17" spans="1:15" s="31" customFormat="1" ht="34">
      <c r="A17" s="26"/>
      <c r="B17" s="27">
        <v>9</v>
      </c>
      <c r="C17" s="28" t="s">
        <v>26</v>
      </c>
      <c r="D17" s="27" t="s">
        <v>27</v>
      </c>
      <c r="E17" s="29">
        <v>1152.9000000000001</v>
      </c>
      <c r="F17" s="49">
        <v>87.71</v>
      </c>
      <c r="G17" s="49"/>
      <c r="H17" s="32">
        <f t="shared" si="0"/>
        <v>1240.6100000000001</v>
      </c>
      <c r="I17" s="30">
        <v>900760</v>
      </c>
      <c r="J17" s="30">
        <f t="shared" si="1"/>
        <v>1038486204.0000001</v>
      </c>
      <c r="K17" s="30">
        <f>+I17*F17</f>
        <v>79005659.599999994</v>
      </c>
      <c r="L17" s="30">
        <f>+G17*I17</f>
        <v>0</v>
      </c>
      <c r="M17" s="30">
        <f>+H17*I17</f>
        <v>1117491863.6000001</v>
      </c>
      <c r="N17" s="56">
        <v>1152.9000000000001</v>
      </c>
      <c r="O17" s="19">
        <f t="shared" ref="O17:O36" si="5">+N17*I17</f>
        <v>1038486204.0000001</v>
      </c>
    </row>
    <row r="18" spans="1:15" s="31" customFormat="1" ht="34">
      <c r="A18" s="26"/>
      <c r="B18" s="27">
        <v>10</v>
      </c>
      <c r="C18" s="28" t="s">
        <v>28</v>
      </c>
      <c r="D18" s="27" t="s">
        <v>29</v>
      </c>
      <c r="E18" s="32">
        <v>4.8853</v>
      </c>
      <c r="F18" s="49">
        <v>0.43159999999999998</v>
      </c>
      <c r="G18" s="49"/>
      <c r="H18" s="32">
        <f t="shared" si="0"/>
        <v>5.3169000000000004</v>
      </c>
      <c r="I18" s="30">
        <v>1469166</v>
      </c>
      <c r="J18" s="30">
        <f t="shared" si="1"/>
        <v>7177316.6597999996</v>
      </c>
      <c r="K18" s="30">
        <f t="shared" ref="K18:K27" si="6">+I18*F18</f>
        <v>634092.04559999995</v>
      </c>
      <c r="L18" s="30">
        <f t="shared" ref="L18:L27" si="7">+G18*I18</f>
        <v>0</v>
      </c>
      <c r="M18" s="30">
        <f t="shared" ref="M18:M27" si="8">+H18*I18</f>
        <v>7811408.7054000003</v>
      </c>
      <c r="N18" s="56">
        <v>4.8853</v>
      </c>
      <c r="O18" s="19">
        <f t="shared" si="5"/>
        <v>7177316.6597999996</v>
      </c>
    </row>
    <row r="19" spans="1:15" s="31" customFormat="1" ht="34">
      <c r="A19" s="26"/>
      <c r="B19" s="27">
        <v>11</v>
      </c>
      <c r="C19" s="28" t="s">
        <v>30</v>
      </c>
      <c r="D19" s="27" t="s">
        <v>29</v>
      </c>
      <c r="E19" s="32">
        <v>16.414300000000001</v>
      </c>
      <c r="F19" s="49">
        <v>1.3087</v>
      </c>
      <c r="G19" s="49"/>
      <c r="H19" s="32">
        <f t="shared" si="0"/>
        <v>17.722999999999999</v>
      </c>
      <c r="I19" s="30">
        <v>901423</v>
      </c>
      <c r="J19" s="30">
        <f t="shared" si="1"/>
        <v>14796227.548900001</v>
      </c>
      <c r="K19" s="30">
        <f t="shared" si="6"/>
        <v>1179692.2801000001</v>
      </c>
      <c r="L19" s="30">
        <f t="shared" si="7"/>
        <v>0</v>
      </c>
      <c r="M19" s="30">
        <f t="shared" si="8"/>
        <v>15975919.829</v>
      </c>
      <c r="N19" s="56"/>
      <c r="O19" s="19">
        <f t="shared" si="5"/>
        <v>0</v>
      </c>
    </row>
    <row r="20" spans="1:15" s="31" customFormat="1" ht="42.75" customHeight="1">
      <c r="A20" s="26"/>
      <c r="B20" s="27">
        <v>12</v>
      </c>
      <c r="C20" s="28" t="s">
        <v>31</v>
      </c>
      <c r="D20" s="27" t="s">
        <v>29</v>
      </c>
      <c r="E20" s="32">
        <v>16.414000000000001</v>
      </c>
      <c r="F20" s="49">
        <v>1.3089999999999999</v>
      </c>
      <c r="G20" s="49"/>
      <c r="H20" s="32">
        <f t="shared" si="0"/>
        <v>17.723000000000003</v>
      </c>
      <c r="I20" s="30">
        <v>2123767</v>
      </c>
      <c r="J20" s="30">
        <f t="shared" si="1"/>
        <v>34859511.538000003</v>
      </c>
      <c r="K20" s="30">
        <f t="shared" si="6"/>
        <v>2780011.003</v>
      </c>
      <c r="L20" s="30">
        <f t="shared" si="7"/>
        <v>0</v>
      </c>
      <c r="M20" s="30">
        <f t="shared" si="8"/>
        <v>37639522.541000009</v>
      </c>
      <c r="N20" s="56"/>
      <c r="O20" s="19">
        <f t="shared" si="5"/>
        <v>0</v>
      </c>
    </row>
    <row r="21" spans="1:15" ht="34">
      <c r="A21" s="15"/>
      <c r="B21" s="16">
        <v>13</v>
      </c>
      <c r="C21" s="17" t="s">
        <v>32</v>
      </c>
      <c r="D21" s="16" t="s">
        <v>13</v>
      </c>
      <c r="E21" s="18">
        <v>456.875</v>
      </c>
      <c r="F21" s="47"/>
      <c r="G21" s="47"/>
      <c r="H21" s="18">
        <f t="shared" si="0"/>
        <v>456.875</v>
      </c>
      <c r="I21" s="19">
        <v>1397750</v>
      </c>
      <c r="J21" s="19">
        <f t="shared" si="1"/>
        <v>638597031.25</v>
      </c>
      <c r="K21" s="19">
        <f t="shared" si="6"/>
        <v>0</v>
      </c>
      <c r="L21" s="19">
        <f t="shared" si="7"/>
        <v>0</v>
      </c>
      <c r="M21" s="19">
        <f t="shared" si="8"/>
        <v>638597031.25</v>
      </c>
      <c r="N21" s="18">
        <v>456.875</v>
      </c>
      <c r="O21" s="19">
        <f t="shared" si="5"/>
        <v>638597031.25</v>
      </c>
    </row>
    <row r="22" spans="1:15" ht="34">
      <c r="A22" s="15"/>
      <c r="B22" s="16">
        <v>14</v>
      </c>
      <c r="C22" s="17" t="s">
        <v>33</v>
      </c>
      <c r="D22" s="16" t="s">
        <v>27</v>
      </c>
      <c r="E22" s="18">
        <v>73.099999999999994</v>
      </c>
      <c r="F22" s="47"/>
      <c r="G22" s="47"/>
      <c r="H22" s="18">
        <f t="shared" si="0"/>
        <v>73.099999999999994</v>
      </c>
      <c r="I22" s="19">
        <v>613038</v>
      </c>
      <c r="J22" s="19">
        <f t="shared" si="1"/>
        <v>44813077.799999997</v>
      </c>
      <c r="K22" s="19">
        <f t="shared" si="6"/>
        <v>0</v>
      </c>
      <c r="L22" s="19">
        <f t="shared" si="7"/>
        <v>0</v>
      </c>
      <c r="M22" s="19">
        <f t="shared" si="8"/>
        <v>44813077.799999997</v>
      </c>
      <c r="N22" s="18">
        <v>73.099999999999994</v>
      </c>
      <c r="O22" s="19">
        <f t="shared" si="5"/>
        <v>44813077.799999997</v>
      </c>
    </row>
    <row r="23" spans="1:15">
      <c r="A23" s="15"/>
      <c r="B23" s="16">
        <v>15</v>
      </c>
      <c r="C23" s="17" t="s">
        <v>34</v>
      </c>
      <c r="D23" s="16" t="s">
        <v>21</v>
      </c>
      <c r="E23" s="18">
        <v>0.46400000000000002</v>
      </c>
      <c r="F23" s="47"/>
      <c r="G23" s="47"/>
      <c r="H23" s="18">
        <f t="shared" si="0"/>
        <v>0.46400000000000002</v>
      </c>
      <c r="I23" s="19">
        <v>7364138</v>
      </c>
      <c r="J23" s="19">
        <f t="shared" si="1"/>
        <v>3416960.0320000001</v>
      </c>
      <c r="K23" s="19">
        <f t="shared" si="6"/>
        <v>0</v>
      </c>
      <c r="L23" s="19">
        <f t="shared" si="7"/>
        <v>0</v>
      </c>
      <c r="M23" s="19">
        <f t="shared" si="8"/>
        <v>3416960.0320000001</v>
      </c>
      <c r="N23" s="18">
        <v>0.46400000000000002</v>
      </c>
      <c r="O23" s="19">
        <f t="shared" si="5"/>
        <v>3416960.0320000001</v>
      </c>
    </row>
    <row r="24" spans="1:15" ht="51">
      <c r="A24" s="15"/>
      <c r="B24" s="16">
        <v>16</v>
      </c>
      <c r="C24" s="17" t="s">
        <v>35</v>
      </c>
      <c r="D24" s="16" t="s">
        <v>27</v>
      </c>
      <c r="E24" s="18">
        <v>73.099999999999994</v>
      </c>
      <c r="F24" s="47"/>
      <c r="G24" s="47"/>
      <c r="H24" s="18">
        <f t="shared" si="0"/>
        <v>73.099999999999994</v>
      </c>
      <c r="I24" s="19">
        <v>1974279</v>
      </c>
      <c r="J24" s="19">
        <f t="shared" si="1"/>
        <v>144319794.89999998</v>
      </c>
      <c r="K24" s="19">
        <f t="shared" si="6"/>
        <v>0</v>
      </c>
      <c r="L24" s="19">
        <f t="shared" si="7"/>
        <v>0</v>
      </c>
      <c r="M24" s="19">
        <f t="shared" si="8"/>
        <v>144319794.89999998</v>
      </c>
      <c r="N24" s="18">
        <v>73.099999999999994</v>
      </c>
      <c r="O24" s="19">
        <f t="shared" si="5"/>
        <v>144319794.89999998</v>
      </c>
    </row>
    <row r="25" spans="1:15" ht="51">
      <c r="A25" s="15"/>
      <c r="B25" s="16">
        <v>17</v>
      </c>
      <c r="C25" s="17" t="s">
        <v>36</v>
      </c>
      <c r="D25" s="16" t="s">
        <v>37</v>
      </c>
      <c r="E25" s="18">
        <v>10.3291</v>
      </c>
      <c r="F25" s="47"/>
      <c r="G25" s="47"/>
      <c r="H25" s="18">
        <f t="shared" si="0"/>
        <v>10.3291</v>
      </c>
      <c r="I25" s="19">
        <v>22406577</v>
      </c>
      <c r="J25" s="19">
        <f t="shared" si="1"/>
        <v>231439774.49070001</v>
      </c>
      <c r="K25" s="19">
        <f t="shared" si="6"/>
        <v>0</v>
      </c>
      <c r="L25" s="19">
        <f t="shared" si="7"/>
        <v>0</v>
      </c>
      <c r="M25" s="19">
        <f t="shared" si="8"/>
        <v>231439774.49070001</v>
      </c>
      <c r="N25" s="18">
        <v>10.3291</v>
      </c>
      <c r="O25" s="19">
        <f t="shared" si="5"/>
        <v>231439774.49070001</v>
      </c>
    </row>
    <row r="26" spans="1:15">
      <c r="A26" s="15"/>
      <c r="B26" s="16">
        <v>18</v>
      </c>
      <c r="C26" s="17" t="s">
        <v>34</v>
      </c>
      <c r="D26" s="16" t="s">
        <v>21</v>
      </c>
      <c r="E26" s="18">
        <v>1.1599999999999999</v>
      </c>
      <c r="F26" s="47"/>
      <c r="G26" s="47"/>
      <c r="H26" s="18">
        <f t="shared" si="0"/>
        <v>1.1599999999999999</v>
      </c>
      <c r="I26" s="19">
        <v>7364138</v>
      </c>
      <c r="J26" s="19">
        <f t="shared" si="1"/>
        <v>8542400.0800000001</v>
      </c>
      <c r="K26" s="19">
        <f t="shared" si="6"/>
        <v>0</v>
      </c>
      <c r="L26" s="19">
        <f t="shared" si="7"/>
        <v>0</v>
      </c>
      <c r="M26" s="19">
        <f t="shared" si="8"/>
        <v>8542400.0800000001</v>
      </c>
      <c r="N26" s="18">
        <v>1.1599999999999999</v>
      </c>
      <c r="O26" s="19">
        <f t="shared" si="5"/>
        <v>8542400.0800000001</v>
      </c>
    </row>
    <row r="27" spans="1:15" ht="51">
      <c r="A27" s="15"/>
      <c r="B27" s="16">
        <v>19</v>
      </c>
      <c r="C27" s="17" t="s">
        <v>38</v>
      </c>
      <c r="D27" s="16" t="s">
        <v>27</v>
      </c>
      <c r="E27" s="18">
        <v>182.75</v>
      </c>
      <c r="F27" s="47"/>
      <c r="G27" s="47"/>
      <c r="H27" s="18">
        <f t="shared" si="0"/>
        <v>182.75</v>
      </c>
      <c r="I27" s="19">
        <v>2201044</v>
      </c>
      <c r="J27" s="19">
        <f t="shared" si="1"/>
        <v>402240791</v>
      </c>
      <c r="K27" s="19">
        <f t="shared" si="6"/>
        <v>0</v>
      </c>
      <c r="L27" s="19">
        <f t="shared" si="7"/>
        <v>0</v>
      </c>
      <c r="M27" s="19">
        <f t="shared" si="8"/>
        <v>402240791</v>
      </c>
      <c r="N27" s="18">
        <v>182.75</v>
      </c>
      <c r="O27" s="19">
        <f t="shared" si="5"/>
        <v>402240791</v>
      </c>
    </row>
    <row r="28" spans="1:15">
      <c r="A28" s="15"/>
      <c r="B28" s="16"/>
      <c r="C28" s="17" t="s">
        <v>39</v>
      </c>
      <c r="D28" s="16"/>
      <c r="E28" s="17"/>
      <c r="F28" s="48"/>
      <c r="G28" s="48"/>
      <c r="H28" s="17"/>
      <c r="I28" s="17"/>
      <c r="J28" s="19"/>
      <c r="K28" s="15"/>
      <c r="L28" s="15"/>
      <c r="M28" s="15"/>
      <c r="N28" s="55"/>
      <c r="O28" s="19"/>
    </row>
    <row r="29" spans="1:15" ht="51">
      <c r="A29" s="15"/>
      <c r="B29" s="16">
        <v>20</v>
      </c>
      <c r="C29" s="17" t="s">
        <v>40</v>
      </c>
      <c r="D29" s="16" t="s">
        <v>37</v>
      </c>
      <c r="E29" s="18">
        <v>22.322500000000002</v>
      </c>
      <c r="F29" s="47"/>
      <c r="G29" s="47"/>
      <c r="H29" s="18">
        <f t="shared" si="0"/>
        <v>22.322500000000002</v>
      </c>
      <c r="I29" s="19">
        <v>23453397</v>
      </c>
      <c r="J29" s="19">
        <f t="shared" si="1"/>
        <v>523538454.53250003</v>
      </c>
      <c r="K29" s="19">
        <f t="shared" ref="K29:K32" si="9">+I29*F29</f>
        <v>0</v>
      </c>
      <c r="L29" s="19">
        <f t="shared" ref="L29:L32" si="10">+G29*I29</f>
        <v>0</v>
      </c>
      <c r="M29" s="19">
        <f t="shared" ref="M29:M32" si="11">+H29*I29</f>
        <v>523538454.53250003</v>
      </c>
      <c r="N29" s="54">
        <v>22.322500000000002</v>
      </c>
      <c r="O29" s="19">
        <f t="shared" si="5"/>
        <v>523538454.53250003</v>
      </c>
    </row>
    <row r="30" spans="1:15" ht="51">
      <c r="A30" s="15"/>
      <c r="B30" s="16">
        <v>21</v>
      </c>
      <c r="C30" s="17" t="s">
        <v>41</v>
      </c>
      <c r="D30" s="16" t="s">
        <v>21</v>
      </c>
      <c r="E30" s="18">
        <v>21.625</v>
      </c>
      <c r="F30" s="47"/>
      <c r="G30" s="47"/>
      <c r="H30" s="18">
        <f t="shared" si="0"/>
        <v>21.625</v>
      </c>
      <c r="I30" s="19">
        <v>15760683</v>
      </c>
      <c r="J30" s="19">
        <f t="shared" si="1"/>
        <v>340824769.875</v>
      </c>
      <c r="K30" s="19">
        <f t="shared" si="9"/>
        <v>0</v>
      </c>
      <c r="L30" s="19">
        <f t="shared" si="10"/>
        <v>0</v>
      </c>
      <c r="M30" s="19">
        <f t="shared" si="11"/>
        <v>340824769.875</v>
      </c>
      <c r="N30" s="54">
        <v>21.625</v>
      </c>
      <c r="O30" s="19">
        <f t="shared" si="5"/>
        <v>340824769.875</v>
      </c>
    </row>
    <row r="31" spans="1:15" ht="51">
      <c r="A31" s="15"/>
      <c r="B31" s="16">
        <v>22</v>
      </c>
      <c r="C31" s="17" t="s">
        <v>42</v>
      </c>
      <c r="D31" s="16" t="s">
        <v>27</v>
      </c>
      <c r="E31" s="18">
        <v>280.1925</v>
      </c>
      <c r="F31" s="47"/>
      <c r="G31" s="47"/>
      <c r="H31" s="18">
        <f t="shared" si="0"/>
        <v>280.1925</v>
      </c>
      <c r="I31" s="19">
        <v>2790855</v>
      </c>
      <c r="J31" s="19">
        <f t="shared" si="1"/>
        <v>781976639.58749998</v>
      </c>
      <c r="K31" s="19">
        <f t="shared" si="9"/>
        <v>0</v>
      </c>
      <c r="L31" s="19">
        <f t="shared" si="10"/>
        <v>0</v>
      </c>
      <c r="M31" s="19">
        <f t="shared" si="11"/>
        <v>781976639.58749998</v>
      </c>
      <c r="N31" s="54">
        <v>280.1925</v>
      </c>
      <c r="O31" s="19">
        <f t="shared" si="5"/>
        <v>781976639.58749998</v>
      </c>
    </row>
    <row r="32" spans="1:15">
      <c r="A32" s="15"/>
      <c r="B32" s="16">
        <v>23</v>
      </c>
      <c r="C32" s="17" t="s">
        <v>43</v>
      </c>
      <c r="D32" s="16" t="s">
        <v>44</v>
      </c>
      <c r="E32" s="18">
        <v>207.55</v>
      </c>
      <c r="F32" s="47"/>
      <c r="G32" s="47"/>
      <c r="H32" s="18">
        <f t="shared" si="0"/>
        <v>207.55</v>
      </c>
      <c r="I32" s="19">
        <v>371217</v>
      </c>
      <c r="J32" s="19">
        <f t="shared" si="1"/>
        <v>77046088.350000009</v>
      </c>
      <c r="K32" s="19">
        <f t="shared" si="9"/>
        <v>0</v>
      </c>
      <c r="L32" s="19">
        <f t="shared" si="10"/>
        <v>0</v>
      </c>
      <c r="M32" s="19">
        <f t="shared" si="11"/>
        <v>77046088.350000009</v>
      </c>
      <c r="N32" s="54">
        <v>207.55</v>
      </c>
      <c r="O32" s="19">
        <f t="shared" si="5"/>
        <v>77046088.350000009</v>
      </c>
    </row>
    <row r="33" spans="1:15">
      <c r="A33" s="15"/>
      <c r="B33" s="16"/>
      <c r="C33" s="17" t="s">
        <v>45</v>
      </c>
      <c r="D33" s="16"/>
      <c r="E33" s="17"/>
      <c r="F33" s="48"/>
      <c r="G33" s="48"/>
      <c r="H33" s="17"/>
      <c r="I33" s="17"/>
      <c r="J33" s="19"/>
      <c r="K33" s="15"/>
      <c r="L33" s="15"/>
      <c r="M33" s="15"/>
      <c r="N33" s="55"/>
      <c r="O33" s="19"/>
    </row>
    <row r="34" spans="1:15" ht="51">
      <c r="A34" s="15"/>
      <c r="B34" s="16">
        <v>24</v>
      </c>
      <c r="C34" s="17" t="s">
        <v>46</v>
      </c>
      <c r="D34" s="16" t="s">
        <v>21</v>
      </c>
      <c r="E34" s="18">
        <v>6.5350000000000001</v>
      </c>
      <c r="F34" s="47"/>
      <c r="G34" s="47"/>
      <c r="H34" s="18">
        <f t="shared" si="0"/>
        <v>6.5350000000000001</v>
      </c>
      <c r="I34" s="19">
        <v>12231948</v>
      </c>
      <c r="J34" s="19">
        <f t="shared" si="1"/>
        <v>79935780.180000007</v>
      </c>
      <c r="K34" s="19">
        <f t="shared" ref="K34:K37" si="12">+I34*F34</f>
        <v>0</v>
      </c>
      <c r="L34" s="19">
        <f t="shared" ref="L34:L37" si="13">+G34*I34</f>
        <v>0</v>
      </c>
      <c r="M34" s="19">
        <f t="shared" ref="M34:M37" si="14">+H34*I34</f>
        <v>79935780.180000007</v>
      </c>
      <c r="N34" s="18">
        <v>6.5350000000000001</v>
      </c>
      <c r="O34" s="19">
        <f t="shared" si="5"/>
        <v>79935780.180000007</v>
      </c>
    </row>
    <row r="35" spans="1:15" ht="51">
      <c r="A35" s="15"/>
      <c r="B35" s="16">
        <v>25</v>
      </c>
      <c r="C35" s="17" t="s">
        <v>47</v>
      </c>
      <c r="D35" s="16" t="s">
        <v>37</v>
      </c>
      <c r="E35" s="18">
        <v>9.3035999999999994</v>
      </c>
      <c r="F35" s="47"/>
      <c r="G35" s="47"/>
      <c r="H35" s="18">
        <f t="shared" si="0"/>
        <v>9.3035999999999994</v>
      </c>
      <c r="I35" s="19">
        <v>23880917</v>
      </c>
      <c r="J35" s="19">
        <f t="shared" si="1"/>
        <v>222178499.4012</v>
      </c>
      <c r="K35" s="19">
        <f t="shared" si="12"/>
        <v>0</v>
      </c>
      <c r="L35" s="19">
        <f t="shared" si="13"/>
        <v>0</v>
      </c>
      <c r="M35" s="19">
        <f t="shared" si="14"/>
        <v>222178499.4012</v>
      </c>
      <c r="N35" s="18">
        <v>9.3035999999999994</v>
      </c>
      <c r="O35" s="19">
        <f t="shared" si="5"/>
        <v>222178499.4012</v>
      </c>
    </row>
    <row r="36" spans="1:15" ht="51">
      <c r="A36" s="15"/>
      <c r="B36" s="16">
        <v>26</v>
      </c>
      <c r="C36" s="17" t="s">
        <v>48</v>
      </c>
      <c r="D36" s="16" t="s">
        <v>27</v>
      </c>
      <c r="E36" s="18">
        <v>134.375</v>
      </c>
      <c r="F36" s="47"/>
      <c r="G36" s="47"/>
      <c r="H36" s="18">
        <f t="shared" si="0"/>
        <v>134.375</v>
      </c>
      <c r="I36" s="19">
        <v>2507451</v>
      </c>
      <c r="J36" s="19">
        <f t="shared" si="1"/>
        <v>336938728.125</v>
      </c>
      <c r="K36" s="19">
        <f t="shared" si="12"/>
        <v>0</v>
      </c>
      <c r="L36" s="19">
        <f t="shared" si="13"/>
        <v>0</v>
      </c>
      <c r="M36" s="19">
        <f t="shared" si="14"/>
        <v>336938728.125</v>
      </c>
      <c r="N36" s="18">
        <v>134.375</v>
      </c>
      <c r="O36" s="19">
        <f t="shared" si="5"/>
        <v>336938728.125</v>
      </c>
    </row>
    <row r="37" spans="1:15" s="31" customFormat="1" ht="34">
      <c r="A37" s="26"/>
      <c r="B37" s="27">
        <v>27</v>
      </c>
      <c r="C37" s="28" t="s">
        <v>49</v>
      </c>
      <c r="D37" s="27" t="s">
        <v>29</v>
      </c>
      <c r="E37" s="32">
        <v>8.1420999999999992</v>
      </c>
      <c r="F37" s="49">
        <v>3.8058000000000001</v>
      </c>
      <c r="G37" s="49"/>
      <c r="H37" s="32">
        <f t="shared" si="0"/>
        <v>11.947899999999999</v>
      </c>
      <c r="I37" s="30">
        <v>49059120</v>
      </c>
      <c r="J37" s="30">
        <f t="shared" si="1"/>
        <v>399444260.95199996</v>
      </c>
      <c r="K37" s="30">
        <f t="shared" si="12"/>
        <v>186709198.896</v>
      </c>
      <c r="L37" s="30">
        <f t="shared" si="13"/>
        <v>0</v>
      </c>
      <c r="M37" s="30">
        <f t="shared" si="14"/>
        <v>586153459.84799993</v>
      </c>
      <c r="N37" s="56"/>
      <c r="O37" s="30"/>
    </row>
    <row r="38" spans="1:15">
      <c r="A38" s="15"/>
      <c r="B38" s="16"/>
      <c r="C38" s="17" t="s">
        <v>50</v>
      </c>
      <c r="D38" s="16"/>
      <c r="E38" s="17"/>
      <c r="F38" s="48"/>
      <c r="G38" s="48"/>
      <c r="H38" s="17"/>
      <c r="I38" s="17"/>
      <c r="J38" s="19">
        <f t="shared" si="1"/>
        <v>0</v>
      </c>
      <c r="K38" s="15"/>
      <c r="L38" s="15"/>
      <c r="M38" s="15"/>
      <c r="N38" s="55"/>
      <c r="O38" s="19"/>
    </row>
    <row r="39" spans="1:15" ht="34">
      <c r="A39" s="15"/>
      <c r="B39" s="16">
        <v>28</v>
      </c>
      <c r="C39" s="17" t="s">
        <v>51</v>
      </c>
      <c r="D39" s="16" t="s">
        <v>13</v>
      </c>
      <c r="E39" s="18">
        <v>15.744999999999999</v>
      </c>
      <c r="F39" s="47"/>
      <c r="G39" s="47"/>
      <c r="H39" s="18">
        <f t="shared" si="0"/>
        <v>15.744999999999999</v>
      </c>
      <c r="I39" s="19">
        <v>1472828</v>
      </c>
      <c r="J39" s="19">
        <f t="shared" si="1"/>
        <v>23189676.859999999</v>
      </c>
      <c r="K39" s="19">
        <f t="shared" ref="K39:K50" si="15">+I39*F39</f>
        <v>0</v>
      </c>
      <c r="L39" s="19">
        <f t="shared" ref="L39:L47" si="16">+G39*I39</f>
        <v>0</v>
      </c>
      <c r="M39" s="19">
        <f t="shared" ref="M39:M50" si="17">+H39*I39</f>
        <v>23189676.859999999</v>
      </c>
      <c r="N39" s="54"/>
      <c r="O39" s="19"/>
    </row>
    <row r="40" spans="1:15" ht="34">
      <c r="A40" s="15"/>
      <c r="B40" s="16">
        <v>29</v>
      </c>
      <c r="C40" s="17" t="s">
        <v>33</v>
      </c>
      <c r="D40" s="16" t="s">
        <v>27</v>
      </c>
      <c r="E40" s="18">
        <v>2.5000000000000001E-2</v>
      </c>
      <c r="F40" s="47"/>
      <c r="G40" s="47"/>
      <c r="H40" s="18">
        <f t="shared" si="0"/>
        <v>2.5000000000000001E-2</v>
      </c>
      <c r="I40" s="19">
        <v>613038</v>
      </c>
      <c r="J40" s="19">
        <f t="shared" si="1"/>
        <v>15325.95</v>
      </c>
      <c r="K40" s="19">
        <f t="shared" si="15"/>
        <v>0</v>
      </c>
      <c r="L40" s="19">
        <f t="shared" si="16"/>
        <v>0</v>
      </c>
      <c r="M40" s="19">
        <f t="shared" si="17"/>
        <v>15325.95</v>
      </c>
      <c r="N40" s="54"/>
      <c r="O40" s="19"/>
    </row>
    <row r="41" spans="1:15">
      <c r="A41" s="15"/>
      <c r="B41" s="16">
        <v>30</v>
      </c>
      <c r="C41" s="17" t="s">
        <v>34</v>
      </c>
      <c r="D41" s="16" t="s">
        <v>21</v>
      </c>
      <c r="E41" s="18">
        <v>1.9E-2</v>
      </c>
      <c r="F41" s="47"/>
      <c r="G41" s="47"/>
      <c r="H41" s="18">
        <f t="shared" si="0"/>
        <v>1.9E-2</v>
      </c>
      <c r="I41" s="19">
        <v>7364138</v>
      </c>
      <c r="J41" s="19">
        <f t="shared" si="1"/>
        <v>139918.622</v>
      </c>
      <c r="K41" s="19">
        <f t="shared" si="15"/>
        <v>0</v>
      </c>
      <c r="L41" s="19">
        <f t="shared" si="16"/>
        <v>0</v>
      </c>
      <c r="M41" s="19">
        <f t="shared" si="17"/>
        <v>139918.622</v>
      </c>
      <c r="N41" s="54"/>
      <c r="O41" s="19"/>
    </row>
    <row r="42" spans="1:15" ht="51">
      <c r="A42" s="15"/>
      <c r="B42" s="16">
        <v>31</v>
      </c>
      <c r="C42" s="17" t="s">
        <v>35</v>
      </c>
      <c r="D42" s="16" t="s">
        <v>27</v>
      </c>
      <c r="E42" s="18">
        <v>2.52</v>
      </c>
      <c r="F42" s="47"/>
      <c r="G42" s="47"/>
      <c r="H42" s="18">
        <f t="shared" si="0"/>
        <v>2.52</v>
      </c>
      <c r="I42" s="19">
        <v>1974279</v>
      </c>
      <c r="J42" s="19">
        <f t="shared" si="1"/>
        <v>4975183.08</v>
      </c>
      <c r="K42" s="19">
        <f t="shared" si="15"/>
        <v>0</v>
      </c>
      <c r="L42" s="19">
        <f t="shared" si="16"/>
        <v>0</v>
      </c>
      <c r="M42" s="19">
        <f t="shared" si="17"/>
        <v>4975183.08</v>
      </c>
      <c r="N42" s="54"/>
      <c r="O42" s="19"/>
    </row>
    <row r="43" spans="1:15">
      <c r="A43" s="15"/>
      <c r="B43" s="16">
        <v>32</v>
      </c>
      <c r="C43" s="17" t="s">
        <v>34</v>
      </c>
      <c r="D43" s="16" t="s">
        <v>21</v>
      </c>
      <c r="E43" s="18">
        <v>7.4999999999999997E-2</v>
      </c>
      <c r="F43" s="47"/>
      <c r="G43" s="47"/>
      <c r="H43" s="18">
        <f t="shared" si="0"/>
        <v>7.4999999999999997E-2</v>
      </c>
      <c r="I43" s="19">
        <v>7364138</v>
      </c>
      <c r="J43" s="19">
        <f t="shared" si="1"/>
        <v>552310.35</v>
      </c>
      <c r="K43" s="19">
        <f t="shared" si="15"/>
        <v>0</v>
      </c>
      <c r="L43" s="19">
        <f t="shared" si="16"/>
        <v>0</v>
      </c>
      <c r="M43" s="19">
        <f t="shared" si="17"/>
        <v>552310.35</v>
      </c>
      <c r="N43" s="54"/>
      <c r="O43" s="19"/>
    </row>
    <row r="44" spans="1:15" ht="51">
      <c r="A44" s="15"/>
      <c r="B44" s="16">
        <v>33</v>
      </c>
      <c r="C44" s="17" t="s">
        <v>38</v>
      </c>
      <c r="D44" s="16" t="s">
        <v>27</v>
      </c>
      <c r="E44" s="18">
        <v>12.834</v>
      </c>
      <c r="F44" s="47"/>
      <c r="G44" s="47"/>
      <c r="H44" s="18">
        <f t="shared" si="0"/>
        <v>12.834</v>
      </c>
      <c r="I44" s="19">
        <v>2201044</v>
      </c>
      <c r="J44" s="19">
        <f t="shared" si="1"/>
        <v>28248198.695999999</v>
      </c>
      <c r="K44" s="19">
        <f t="shared" si="15"/>
        <v>0</v>
      </c>
      <c r="L44" s="19">
        <f t="shared" si="16"/>
        <v>0</v>
      </c>
      <c r="M44" s="19">
        <f t="shared" si="17"/>
        <v>28248198.695999999</v>
      </c>
      <c r="N44" s="54"/>
      <c r="O44" s="19"/>
    </row>
    <row r="45" spans="1:15" ht="51">
      <c r="A45" s="15"/>
      <c r="B45" s="16">
        <v>34</v>
      </c>
      <c r="C45" s="17" t="s">
        <v>40</v>
      </c>
      <c r="D45" s="16" t="s">
        <v>37</v>
      </c>
      <c r="E45" s="18">
        <v>0.2324</v>
      </c>
      <c r="F45" s="47"/>
      <c r="G45" s="47"/>
      <c r="H45" s="18">
        <f t="shared" si="0"/>
        <v>0.2324</v>
      </c>
      <c r="I45" s="19">
        <v>23453397</v>
      </c>
      <c r="J45" s="19">
        <f t="shared" si="1"/>
        <v>5450569.4627999999</v>
      </c>
      <c r="K45" s="19">
        <f t="shared" si="15"/>
        <v>0</v>
      </c>
      <c r="L45" s="19">
        <f t="shared" si="16"/>
        <v>0</v>
      </c>
      <c r="M45" s="19">
        <f t="shared" si="17"/>
        <v>5450569.4627999999</v>
      </c>
      <c r="N45" s="54"/>
      <c r="O45" s="19"/>
    </row>
    <row r="46" spans="1:15" ht="51">
      <c r="A46" s="15"/>
      <c r="B46" s="16">
        <v>35</v>
      </c>
      <c r="C46" s="17" t="s">
        <v>41</v>
      </c>
      <c r="D46" s="16" t="s">
        <v>21</v>
      </c>
      <c r="E46" s="18">
        <v>0.21249999999999999</v>
      </c>
      <c r="F46" s="47"/>
      <c r="G46" s="47"/>
      <c r="H46" s="18">
        <f t="shared" si="0"/>
        <v>0.21249999999999999</v>
      </c>
      <c r="I46" s="19">
        <v>15760683</v>
      </c>
      <c r="J46" s="19">
        <f t="shared" si="1"/>
        <v>3349145.1374999997</v>
      </c>
      <c r="K46" s="19">
        <f t="shared" si="15"/>
        <v>0</v>
      </c>
      <c r="L46" s="19">
        <f t="shared" si="16"/>
        <v>0</v>
      </c>
      <c r="M46" s="19">
        <f t="shared" si="17"/>
        <v>3349145.1374999997</v>
      </c>
      <c r="N46" s="54"/>
      <c r="O46" s="19"/>
    </row>
    <row r="47" spans="1:15" ht="51">
      <c r="A47" s="15"/>
      <c r="B47" s="16">
        <v>36</v>
      </c>
      <c r="C47" s="17" t="s">
        <v>42</v>
      </c>
      <c r="D47" s="16" t="s">
        <v>27</v>
      </c>
      <c r="E47" s="18">
        <v>2.5937999999999999</v>
      </c>
      <c r="F47" s="47"/>
      <c r="G47" s="47"/>
      <c r="H47" s="18">
        <f t="shared" si="0"/>
        <v>2.5937999999999999</v>
      </c>
      <c r="I47" s="19">
        <v>2790855</v>
      </c>
      <c r="J47" s="19">
        <f t="shared" si="1"/>
        <v>7238919.699</v>
      </c>
      <c r="K47" s="19">
        <f t="shared" si="15"/>
        <v>0</v>
      </c>
      <c r="L47" s="19">
        <f t="shared" si="16"/>
        <v>0</v>
      </c>
      <c r="M47" s="19">
        <f t="shared" si="17"/>
        <v>7238919.699</v>
      </c>
      <c r="N47" s="54"/>
      <c r="O47" s="19"/>
    </row>
    <row r="48" spans="1:15" ht="34">
      <c r="A48" s="15"/>
      <c r="B48" s="16"/>
      <c r="C48" s="17" t="s">
        <v>52</v>
      </c>
      <c r="D48" s="16"/>
      <c r="E48" s="17"/>
      <c r="F48" s="48"/>
      <c r="G48" s="48"/>
      <c r="H48" s="17"/>
      <c r="I48" s="17"/>
      <c r="J48" s="19">
        <f t="shared" si="1"/>
        <v>0</v>
      </c>
      <c r="K48" s="15"/>
      <c r="L48" s="15"/>
      <c r="M48" s="15"/>
      <c r="N48" s="55"/>
      <c r="O48" s="19"/>
    </row>
    <row r="49" spans="1:15" s="31" customFormat="1" ht="34">
      <c r="A49" s="26"/>
      <c r="B49" s="27">
        <v>37</v>
      </c>
      <c r="C49" s="28" t="s">
        <v>53</v>
      </c>
      <c r="D49" s="27" t="s">
        <v>29</v>
      </c>
      <c r="E49" s="32">
        <v>14.103199999999999</v>
      </c>
      <c r="F49" s="49"/>
      <c r="G49" s="49">
        <v>-1.5682</v>
      </c>
      <c r="H49" s="32">
        <f t="shared" ref="H49:H50" si="18">+G49+F49+E49</f>
        <v>12.535</v>
      </c>
      <c r="I49" s="30">
        <v>3722858</v>
      </c>
      <c r="J49" s="30">
        <f t="shared" si="1"/>
        <v>52504210.945599996</v>
      </c>
      <c r="K49" s="30">
        <f t="shared" si="15"/>
        <v>0</v>
      </c>
      <c r="L49" s="30">
        <f>+I49*G49</f>
        <v>-5838185.9155999999</v>
      </c>
      <c r="M49" s="30">
        <f t="shared" si="17"/>
        <v>46666025.030000001</v>
      </c>
      <c r="N49" s="56"/>
      <c r="O49" s="30"/>
    </row>
    <row r="50" spans="1:15" s="31" customFormat="1">
      <c r="A50" s="26"/>
      <c r="B50" s="27">
        <v>38</v>
      </c>
      <c r="C50" s="28" t="s">
        <v>54</v>
      </c>
      <c r="D50" s="27" t="s">
        <v>27</v>
      </c>
      <c r="E50" s="29">
        <v>1551.3520000000001</v>
      </c>
      <c r="F50" s="49"/>
      <c r="G50" s="49">
        <v>-172.50200000000001</v>
      </c>
      <c r="H50" s="32">
        <f t="shared" si="18"/>
        <v>1378.8500000000001</v>
      </c>
      <c r="I50" s="30">
        <v>272225</v>
      </c>
      <c r="J50" s="30">
        <f t="shared" si="1"/>
        <v>422316798.20000005</v>
      </c>
      <c r="K50" s="30">
        <f t="shared" si="15"/>
        <v>0</v>
      </c>
      <c r="L50" s="30">
        <f>+I50*G50</f>
        <v>-46959356.950000003</v>
      </c>
      <c r="M50" s="30">
        <f t="shared" si="17"/>
        <v>375357441.25000006</v>
      </c>
      <c r="N50" s="56"/>
      <c r="O50" s="30"/>
    </row>
    <row r="51" spans="1:15" ht="34">
      <c r="A51" s="14"/>
      <c r="B51" s="14"/>
      <c r="C51" s="25" t="s">
        <v>64</v>
      </c>
      <c r="D51" s="14"/>
      <c r="E51" s="14"/>
      <c r="F51" s="46"/>
      <c r="G51" s="46"/>
      <c r="H51" s="14"/>
      <c r="I51" s="14"/>
      <c r="J51" s="14"/>
      <c r="K51" s="14"/>
      <c r="L51" s="14"/>
      <c r="M51" s="14"/>
      <c r="N51" s="53"/>
      <c r="O51" s="14"/>
    </row>
    <row r="52" spans="1:15" ht="34">
      <c r="A52" s="14"/>
      <c r="B52" s="14"/>
      <c r="C52" s="17" t="s">
        <v>28</v>
      </c>
      <c r="D52" s="16" t="s">
        <v>29</v>
      </c>
      <c r="F52" s="18">
        <v>0.47399999999999998</v>
      </c>
      <c r="I52" s="30">
        <v>1469166</v>
      </c>
      <c r="K52" s="30">
        <f t="shared" ref="K52:K65" si="19">F52*I52</f>
        <v>696384.68400000001</v>
      </c>
      <c r="L52" s="14"/>
      <c r="M52" s="14"/>
      <c r="N52" s="53"/>
    </row>
    <row r="53" spans="1:15" ht="34">
      <c r="A53" s="14"/>
      <c r="B53" s="14"/>
      <c r="C53" s="17" t="s">
        <v>31</v>
      </c>
      <c r="D53" s="16" t="s">
        <v>29</v>
      </c>
      <c r="F53" s="18">
        <v>0.47399999999999998</v>
      </c>
      <c r="I53" s="30">
        <v>2123767</v>
      </c>
      <c r="K53" s="30">
        <f t="shared" si="19"/>
        <v>1006665.558</v>
      </c>
      <c r="L53" s="14"/>
      <c r="M53" s="14"/>
      <c r="N53" s="53"/>
    </row>
    <row r="54" spans="1:15" ht="34">
      <c r="A54" s="14"/>
      <c r="B54" s="14"/>
      <c r="C54" s="17" t="s">
        <v>32</v>
      </c>
      <c r="D54" s="16" t="s">
        <v>13</v>
      </c>
      <c r="F54" s="18">
        <v>11.204800000000001</v>
      </c>
      <c r="I54" s="19">
        <v>1397750</v>
      </c>
      <c r="K54" s="30">
        <f t="shared" si="19"/>
        <v>15661509.200000001</v>
      </c>
      <c r="L54" s="14"/>
      <c r="M54" s="14"/>
      <c r="N54" s="53"/>
    </row>
    <row r="55" spans="1:15" ht="34">
      <c r="A55" s="14"/>
      <c r="B55" s="14"/>
      <c r="C55" s="17" t="s">
        <v>33</v>
      </c>
      <c r="D55" s="16" t="s">
        <v>27</v>
      </c>
      <c r="F55" s="18">
        <v>1.7927999999999999</v>
      </c>
      <c r="I55" s="19">
        <v>613038</v>
      </c>
      <c r="K55" s="30">
        <f t="shared" si="19"/>
        <v>1099054.5263999999</v>
      </c>
      <c r="L55" s="14"/>
      <c r="M55" s="14"/>
      <c r="N55" s="53"/>
    </row>
    <row r="56" spans="1:15">
      <c r="A56" s="14"/>
      <c r="B56" s="14"/>
      <c r="C56" s="17" t="s">
        <v>34</v>
      </c>
      <c r="D56" s="16" t="s">
        <v>21</v>
      </c>
      <c r="F56" s="18">
        <v>0.1069</v>
      </c>
      <c r="I56" s="19">
        <v>7364138</v>
      </c>
      <c r="K56" s="30">
        <f t="shared" si="19"/>
        <v>787226.35219999996</v>
      </c>
      <c r="L56" s="14"/>
      <c r="M56" s="14"/>
      <c r="N56" s="53"/>
    </row>
    <row r="57" spans="1:15" ht="51">
      <c r="A57" s="14"/>
      <c r="B57" s="14"/>
      <c r="C57" s="17" t="s">
        <v>35</v>
      </c>
      <c r="D57" s="16" t="s">
        <v>27</v>
      </c>
      <c r="F57" s="18">
        <v>0.65969999999999995</v>
      </c>
      <c r="I57" s="19">
        <v>1974279</v>
      </c>
      <c r="K57" s="30">
        <f t="shared" si="19"/>
        <v>1302431.8562999999</v>
      </c>
      <c r="L57" s="14"/>
      <c r="M57" s="14"/>
      <c r="N57" s="53"/>
    </row>
    <row r="58" spans="1:15" ht="51">
      <c r="A58" s="14"/>
      <c r="B58" s="14"/>
      <c r="C58" s="17" t="s">
        <v>36</v>
      </c>
      <c r="D58" s="16" t="s">
        <v>37</v>
      </c>
      <c r="F58" s="18">
        <v>0.1106</v>
      </c>
      <c r="I58" s="19">
        <v>22406577</v>
      </c>
      <c r="K58" s="30">
        <f t="shared" si="19"/>
        <v>2478167.4161999999</v>
      </c>
      <c r="L58" s="14"/>
      <c r="M58" s="14"/>
      <c r="N58" s="53"/>
    </row>
    <row r="59" spans="1:15">
      <c r="A59" s="14"/>
      <c r="B59" s="14"/>
      <c r="C59" s="17" t="s">
        <v>34</v>
      </c>
      <c r="D59" s="16" t="s">
        <v>21</v>
      </c>
      <c r="F59" s="18">
        <v>6.4999999999999997E-3</v>
      </c>
      <c r="I59" s="19">
        <v>7364138</v>
      </c>
      <c r="K59" s="30">
        <f t="shared" si="19"/>
        <v>47866.896999999997</v>
      </c>
      <c r="L59" s="14"/>
      <c r="M59" s="14"/>
      <c r="N59" s="53"/>
    </row>
    <row r="60" spans="1:15" ht="51">
      <c r="A60" s="14"/>
      <c r="B60" s="14"/>
      <c r="C60" s="17" t="s">
        <v>38</v>
      </c>
      <c r="D60" s="16" t="s">
        <v>27</v>
      </c>
      <c r="F60" s="18">
        <v>82.331100000000006</v>
      </c>
      <c r="I60" s="19">
        <v>2201044</v>
      </c>
      <c r="K60" s="30">
        <f t="shared" si="19"/>
        <v>181214373.66840002</v>
      </c>
      <c r="L60" s="14"/>
      <c r="M60" s="14"/>
      <c r="N60" s="53"/>
    </row>
    <row r="61" spans="1:15" ht="51">
      <c r="A61" s="14"/>
      <c r="B61" s="14"/>
      <c r="C61" s="17" t="s">
        <v>65</v>
      </c>
      <c r="D61" s="16" t="s">
        <v>27</v>
      </c>
      <c r="F61" s="18">
        <v>3.1238999999999999</v>
      </c>
      <c r="I61" s="19">
        <v>2031164.5</v>
      </c>
      <c r="K61" s="30">
        <f t="shared" si="19"/>
        <v>6345154.7815499995</v>
      </c>
      <c r="L61" s="14"/>
      <c r="M61" s="14"/>
      <c r="N61" s="53"/>
    </row>
    <row r="62" spans="1:15" ht="34">
      <c r="A62" s="14"/>
      <c r="B62" s="14"/>
      <c r="C62" s="17" t="s">
        <v>66</v>
      </c>
      <c r="D62" s="16" t="s">
        <v>44</v>
      </c>
      <c r="F62" s="18">
        <v>14.199199999999999</v>
      </c>
      <c r="I62" s="19">
        <v>140818.1</v>
      </c>
      <c r="K62" s="30">
        <f t="shared" si="19"/>
        <v>1999504.36552</v>
      </c>
      <c r="L62" s="14"/>
      <c r="M62" s="14"/>
      <c r="N62" s="53"/>
    </row>
    <row r="63" spans="1:15" ht="34">
      <c r="A63" s="14"/>
      <c r="B63" s="14"/>
      <c r="C63" s="17" t="s">
        <v>67</v>
      </c>
      <c r="D63" s="16" t="s">
        <v>68</v>
      </c>
      <c r="F63" s="18">
        <v>6</v>
      </c>
      <c r="I63" s="19">
        <v>1226764.3</v>
      </c>
      <c r="K63" s="30">
        <f t="shared" si="19"/>
        <v>7360585.8000000007</v>
      </c>
      <c r="L63" s="14"/>
      <c r="M63" s="14"/>
      <c r="N63" s="53"/>
    </row>
    <row r="64" spans="1:15" ht="34">
      <c r="A64" s="14"/>
      <c r="B64" s="14"/>
      <c r="C64" s="17" t="s">
        <v>69</v>
      </c>
      <c r="D64" s="16" t="s">
        <v>70</v>
      </c>
      <c r="F64" s="18">
        <v>18</v>
      </c>
      <c r="I64" s="19">
        <v>40741</v>
      </c>
      <c r="K64" s="30">
        <f t="shared" si="19"/>
        <v>733338</v>
      </c>
      <c r="L64" s="14"/>
      <c r="M64" s="14"/>
      <c r="N64" s="53"/>
    </row>
    <row r="65" spans="1:16">
      <c r="A65" s="14"/>
      <c r="B65" s="14"/>
      <c r="C65" s="17" t="s">
        <v>71</v>
      </c>
      <c r="D65" s="16" t="s">
        <v>72</v>
      </c>
      <c r="F65" s="18">
        <v>18</v>
      </c>
      <c r="I65" s="19">
        <v>185608.3</v>
      </c>
      <c r="K65" s="30">
        <f t="shared" si="19"/>
        <v>3340949.4</v>
      </c>
      <c r="L65" s="14"/>
      <c r="M65" s="14"/>
      <c r="N65" s="53"/>
    </row>
    <row r="66" spans="1:16">
      <c r="A66" s="15"/>
      <c r="B66" s="21"/>
      <c r="C66" s="22" t="s">
        <v>55</v>
      </c>
      <c r="D66" s="22"/>
      <c r="E66" s="23"/>
      <c r="F66" s="50"/>
      <c r="G66" s="50"/>
      <c r="H66" s="23"/>
      <c r="I66" s="23"/>
      <c r="J66" s="24">
        <f>SUM(J7:J50)</f>
        <v>6739359185.3055</v>
      </c>
      <c r="K66" s="24">
        <f>SUM(K7:K65)</f>
        <v>494381866.33026993</v>
      </c>
      <c r="L66" s="24">
        <f>SUM(L7:L65)</f>
        <v>-52797542.865600005</v>
      </c>
      <c r="M66" s="24">
        <f>SUM(M7:M65)</f>
        <v>6956870296.2646008</v>
      </c>
      <c r="N66" s="24"/>
      <c r="O66" s="24">
        <f t="shared" ref="O66" si="20">SUM(O7:O65)</f>
        <v>4881934770.2637005</v>
      </c>
    </row>
    <row r="67" spans="1:16">
      <c r="A67" s="15"/>
      <c r="B67" s="22"/>
      <c r="C67" s="22" t="s">
        <v>56</v>
      </c>
      <c r="D67" s="22"/>
      <c r="E67" s="23"/>
      <c r="F67" s="50"/>
      <c r="G67" s="50"/>
      <c r="H67" s="23"/>
      <c r="I67" s="23"/>
      <c r="J67" s="24">
        <f>+ROUND(J66,-3)</f>
        <v>6739359000</v>
      </c>
      <c r="K67" s="24">
        <f t="shared" ref="K67:O67" si="21">+ROUND(K66,-3)</f>
        <v>494382000</v>
      </c>
      <c r="L67" s="24">
        <f t="shared" si="21"/>
        <v>-52798000</v>
      </c>
      <c r="M67" s="24">
        <f t="shared" si="21"/>
        <v>6956870000</v>
      </c>
      <c r="N67" s="57"/>
      <c r="O67" s="24">
        <f t="shared" si="21"/>
        <v>4881935000</v>
      </c>
    </row>
    <row r="68" spans="1:16" ht="18" thickBot="1">
      <c r="B68" s="58" t="s">
        <v>57</v>
      </c>
      <c r="C68" s="59"/>
      <c r="D68" s="59"/>
      <c r="E68" s="59"/>
      <c r="F68" s="59"/>
      <c r="G68" s="59"/>
      <c r="H68" s="59"/>
      <c r="I68" s="59"/>
      <c r="J68" s="60"/>
    </row>
    <row r="69" spans="1:16">
      <c r="P69" s="24">
        <v>990000000</v>
      </c>
    </row>
    <row r="70" spans="1:16" ht="37.5" customHeight="1">
      <c r="O70">
        <f>+O66/J66</f>
        <v>0.72439153872496842</v>
      </c>
      <c r="P70" s="24">
        <f>+P69*0.3</f>
        <v>297000000</v>
      </c>
    </row>
    <row r="71" spans="1:16">
      <c r="L71" s="33">
        <f>+K66+L66</f>
        <v>441584323.46466994</v>
      </c>
    </row>
    <row r="75" spans="1:16" ht="34">
      <c r="C75" s="25" t="s">
        <v>64</v>
      </c>
    </row>
    <row r="76" spans="1:16" ht="34">
      <c r="C76" s="17" t="s">
        <v>28</v>
      </c>
      <c r="D76" s="16" t="s">
        <v>29</v>
      </c>
      <c r="E76" s="18">
        <v>0.47399999999999998</v>
      </c>
      <c r="I76" s="30">
        <v>1469166</v>
      </c>
      <c r="J76" s="30">
        <f t="shared" ref="J76:J89" si="22">E76*I76</f>
        <v>696384.68400000001</v>
      </c>
      <c r="O76" s="30"/>
    </row>
    <row r="77" spans="1:16" ht="34">
      <c r="C77" s="17" t="s">
        <v>31</v>
      </c>
      <c r="D77" s="16" t="s">
        <v>29</v>
      </c>
      <c r="E77" s="18">
        <v>0.47399999999999998</v>
      </c>
      <c r="I77" s="30">
        <v>2123767</v>
      </c>
      <c r="J77" s="30">
        <f t="shared" si="22"/>
        <v>1006665.558</v>
      </c>
      <c r="O77" s="30"/>
    </row>
    <row r="78" spans="1:16" ht="34">
      <c r="C78" s="17" t="s">
        <v>32</v>
      </c>
      <c r="D78" s="16" t="s">
        <v>13</v>
      </c>
      <c r="E78" s="18">
        <v>11.204800000000001</v>
      </c>
      <c r="I78" s="19">
        <v>1397750</v>
      </c>
      <c r="J78" s="30">
        <f t="shared" si="22"/>
        <v>15661509.200000001</v>
      </c>
      <c r="O78" s="30"/>
    </row>
    <row r="79" spans="1:16" ht="34">
      <c r="C79" s="17" t="s">
        <v>33</v>
      </c>
      <c r="D79" s="16" t="s">
        <v>27</v>
      </c>
      <c r="E79" s="18">
        <v>1.7927999999999999</v>
      </c>
      <c r="I79" s="19">
        <v>613038</v>
      </c>
      <c r="J79" s="30">
        <f t="shared" si="22"/>
        <v>1099054.5263999999</v>
      </c>
      <c r="O79" s="30"/>
    </row>
    <row r="80" spans="1:16">
      <c r="C80" s="17" t="s">
        <v>34</v>
      </c>
      <c r="D80" s="16" t="s">
        <v>21</v>
      </c>
      <c r="E80" s="18">
        <v>0.1069</v>
      </c>
      <c r="I80" s="19">
        <v>7364138</v>
      </c>
      <c r="J80" s="30">
        <f t="shared" si="22"/>
        <v>787226.35219999996</v>
      </c>
      <c r="O80" s="30"/>
    </row>
    <row r="81" spans="3:15" ht="51">
      <c r="C81" s="17" t="s">
        <v>35</v>
      </c>
      <c r="D81" s="16" t="s">
        <v>27</v>
      </c>
      <c r="E81" s="18">
        <v>0.65969999999999995</v>
      </c>
      <c r="I81" s="19">
        <v>1974279</v>
      </c>
      <c r="J81" s="30">
        <f t="shared" si="22"/>
        <v>1302431.8562999999</v>
      </c>
      <c r="O81" s="30"/>
    </row>
    <row r="82" spans="3:15" ht="51">
      <c r="C82" s="17" t="s">
        <v>36</v>
      </c>
      <c r="D82" s="16" t="s">
        <v>37</v>
      </c>
      <c r="E82" s="18">
        <v>0.1106</v>
      </c>
      <c r="I82" s="19">
        <v>22406577</v>
      </c>
      <c r="J82" s="30">
        <f t="shared" si="22"/>
        <v>2478167.4161999999</v>
      </c>
      <c r="O82" s="30"/>
    </row>
    <row r="83" spans="3:15">
      <c r="C83" s="17" t="s">
        <v>34</v>
      </c>
      <c r="D83" s="16" t="s">
        <v>21</v>
      </c>
      <c r="E83" s="18">
        <v>6.4999999999999997E-3</v>
      </c>
      <c r="I83" s="19">
        <v>7364138</v>
      </c>
      <c r="J83" s="30">
        <f t="shared" si="22"/>
        <v>47866.896999999997</v>
      </c>
      <c r="O83" s="30"/>
    </row>
    <row r="84" spans="3:15" ht="51">
      <c r="C84" s="17" t="s">
        <v>38</v>
      </c>
      <c r="D84" s="16" t="s">
        <v>27</v>
      </c>
      <c r="E84" s="18">
        <v>82.331100000000006</v>
      </c>
      <c r="I84" s="19">
        <v>2201044</v>
      </c>
      <c r="J84" s="30">
        <f t="shared" si="22"/>
        <v>181214373.66840002</v>
      </c>
      <c r="O84" s="30"/>
    </row>
    <row r="85" spans="3:15" ht="51">
      <c r="C85" s="17" t="s">
        <v>65</v>
      </c>
      <c r="D85" s="16" t="s">
        <v>27</v>
      </c>
      <c r="E85" s="18">
        <v>3.1238999999999999</v>
      </c>
      <c r="I85" s="19">
        <v>2031164.5</v>
      </c>
      <c r="J85" s="30">
        <f t="shared" si="22"/>
        <v>6345154.7815499995</v>
      </c>
      <c r="O85" s="30"/>
    </row>
    <row r="86" spans="3:15" ht="34">
      <c r="C86" s="17" t="s">
        <v>66</v>
      </c>
      <c r="D86" s="16" t="s">
        <v>44</v>
      </c>
      <c r="E86" s="18">
        <v>14.199199999999999</v>
      </c>
      <c r="I86" s="19">
        <v>140818.1</v>
      </c>
      <c r="J86" s="30">
        <f t="shared" si="22"/>
        <v>1999504.36552</v>
      </c>
      <c r="O86" s="30"/>
    </row>
    <row r="87" spans="3:15" ht="34">
      <c r="C87" s="17" t="s">
        <v>67</v>
      </c>
      <c r="D87" s="16" t="s">
        <v>68</v>
      </c>
      <c r="E87" s="18">
        <v>6</v>
      </c>
      <c r="I87" s="19">
        <v>1226764.3</v>
      </c>
      <c r="J87" s="30">
        <f t="shared" si="22"/>
        <v>7360585.8000000007</v>
      </c>
      <c r="O87" s="30"/>
    </row>
    <row r="88" spans="3:15" ht="34">
      <c r="C88" s="17" t="s">
        <v>69</v>
      </c>
      <c r="D88" s="16" t="s">
        <v>70</v>
      </c>
      <c r="E88" s="18">
        <v>18</v>
      </c>
      <c r="I88" s="19">
        <v>40741</v>
      </c>
      <c r="J88" s="30">
        <f t="shared" si="22"/>
        <v>733338</v>
      </c>
      <c r="L88" s="33">
        <f>+J90+K66</f>
        <v>718455078.83583999</v>
      </c>
      <c r="O88" s="30"/>
    </row>
    <row r="89" spans="3:15">
      <c r="C89" s="17" t="s">
        <v>71</v>
      </c>
      <c r="D89" s="16" t="s">
        <v>72</v>
      </c>
      <c r="E89" s="18">
        <v>18</v>
      </c>
      <c r="I89" s="19">
        <v>185608.3</v>
      </c>
      <c r="J89" s="30">
        <f t="shared" si="22"/>
        <v>3340949.4</v>
      </c>
      <c r="O89" s="30"/>
    </row>
    <row r="90" spans="3:15">
      <c r="C90" s="17"/>
      <c r="J90" s="33">
        <f>SUM(J76:J89)</f>
        <v>224073212.50557002</v>
      </c>
      <c r="O90" s="33"/>
    </row>
    <row r="91" spans="3:15">
      <c r="C91" s="17"/>
    </row>
    <row r="92" spans="3:15">
      <c r="C92" s="17"/>
    </row>
  </sheetData>
  <mergeCells count="9">
    <mergeCell ref="B68:J68"/>
    <mergeCell ref="B1:J1"/>
    <mergeCell ref="B2:J2"/>
    <mergeCell ref="A3:A4"/>
    <mergeCell ref="B3:B4"/>
    <mergeCell ref="C3:C4"/>
    <mergeCell ref="D3:D4"/>
    <mergeCell ref="E3:H3"/>
    <mergeCell ref="J3: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BDC7C-3883-8B46-BDBB-031BCF082BE8}">
  <dimension ref="C6:L30"/>
  <sheetViews>
    <sheetView topLeftCell="A15" workbookViewId="0">
      <selection activeCell="F37" sqref="F37"/>
    </sheetView>
  </sheetViews>
  <sheetFormatPr baseColWidth="10" defaultColWidth="8.85546875" defaultRowHeight="18"/>
  <cols>
    <col min="1" max="2" width="8.85546875" style="34"/>
    <col min="3" max="3" width="54.7109375" style="36" customWidth="1"/>
    <col min="4" max="4" width="8.85546875" style="34"/>
    <col min="5" max="5" width="15.7109375" style="37" customWidth="1"/>
    <col min="6" max="16384" width="8.85546875" style="34"/>
  </cols>
  <sheetData>
    <row r="6" spans="3:12" ht="38">
      <c r="C6" s="43" t="s">
        <v>87</v>
      </c>
      <c r="D6" s="44" t="s">
        <v>88</v>
      </c>
      <c r="E6" s="45" t="s">
        <v>89</v>
      </c>
      <c r="F6" s="44" t="s">
        <v>90</v>
      </c>
    </row>
    <row r="7" spans="3:12" ht="19">
      <c r="C7" s="41" t="s">
        <v>22</v>
      </c>
      <c r="D7" s="39"/>
      <c r="E7" s="40"/>
      <c r="F7" s="39"/>
    </row>
    <row r="8" spans="3:12" ht="19">
      <c r="C8" s="41" t="s">
        <v>25</v>
      </c>
      <c r="D8" s="39"/>
      <c r="E8" s="40"/>
      <c r="F8" s="39"/>
    </row>
    <row r="9" spans="3:12" ht="19">
      <c r="C9" s="38" t="s">
        <v>26</v>
      </c>
      <c r="D9" s="39" t="s">
        <v>27</v>
      </c>
      <c r="E9" s="40">
        <f>1240.61-1152.9</f>
        <v>87.709999999999809</v>
      </c>
      <c r="F9" s="39"/>
    </row>
    <row r="10" spans="3:12" ht="19">
      <c r="C10" s="42" t="s">
        <v>73</v>
      </c>
      <c r="D10" s="39"/>
      <c r="E10" s="40"/>
      <c r="F10" s="39"/>
      <c r="L10" s="35"/>
    </row>
    <row r="11" spans="3:12" ht="19">
      <c r="C11" s="42" t="s">
        <v>74</v>
      </c>
      <c r="D11" s="39"/>
      <c r="E11" s="40"/>
      <c r="F11" s="39"/>
      <c r="L11" s="35"/>
    </row>
    <row r="12" spans="3:12" ht="38">
      <c r="C12" s="38" t="s">
        <v>28</v>
      </c>
      <c r="D12" s="39" t="s">
        <v>29</v>
      </c>
      <c r="E12" s="40">
        <f>5.3169-4.8853</f>
        <v>0.43160000000000043</v>
      </c>
      <c r="F12" s="39"/>
    </row>
    <row r="13" spans="3:12" ht="19">
      <c r="C13" s="42" t="s">
        <v>75</v>
      </c>
      <c r="D13" s="39"/>
      <c r="E13" s="40"/>
      <c r="F13" s="39"/>
    </row>
    <row r="14" spans="3:12" ht="19">
      <c r="C14" s="42" t="s">
        <v>76</v>
      </c>
      <c r="D14" s="39"/>
      <c r="E14" s="40"/>
      <c r="F14" s="39"/>
    </row>
    <row r="15" spans="3:12" ht="19">
      <c r="C15" s="38" t="s">
        <v>30</v>
      </c>
      <c r="D15" s="39" t="s">
        <v>29</v>
      </c>
      <c r="E15" s="40">
        <f>17.723-16.4143</f>
        <v>1.3086999999999982</v>
      </c>
      <c r="F15" s="39"/>
    </row>
    <row r="16" spans="3:12" ht="38">
      <c r="C16" s="42" t="s">
        <v>77</v>
      </c>
      <c r="D16" s="39"/>
      <c r="E16" s="40"/>
      <c r="F16" s="39"/>
    </row>
    <row r="17" spans="3:12" ht="19">
      <c r="C17" s="42" t="s">
        <v>78</v>
      </c>
      <c r="D17" s="39"/>
      <c r="E17" s="40"/>
      <c r="F17" s="39"/>
    </row>
    <row r="18" spans="3:12" ht="38">
      <c r="C18" s="38" t="s">
        <v>31</v>
      </c>
      <c r="D18" s="39" t="s">
        <v>29</v>
      </c>
      <c r="E18" s="40">
        <f>17.723-16.4143</f>
        <v>1.3086999999999982</v>
      </c>
      <c r="F18" s="39"/>
    </row>
    <row r="19" spans="3:12" ht="19">
      <c r="C19" s="42" t="s">
        <v>79</v>
      </c>
      <c r="D19" s="39"/>
      <c r="E19" s="40"/>
      <c r="F19" s="39"/>
    </row>
    <row r="20" spans="3:12" ht="19">
      <c r="C20" s="42" t="s">
        <v>80</v>
      </c>
      <c r="D20" s="39"/>
      <c r="E20" s="40"/>
      <c r="F20" s="39"/>
    </row>
    <row r="21" spans="3:12" ht="19">
      <c r="C21" s="41" t="s">
        <v>52</v>
      </c>
      <c r="D21" s="39"/>
      <c r="E21" s="40"/>
      <c r="F21" s="39"/>
    </row>
    <row r="22" spans="3:12" ht="38">
      <c r="C22" s="38" t="s">
        <v>53</v>
      </c>
      <c r="D22" s="39" t="s">
        <v>29</v>
      </c>
      <c r="E22" s="40">
        <f>12.535-14.1032</f>
        <v>-1.5681999999999992</v>
      </c>
      <c r="F22" s="39"/>
    </row>
    <row r="23" spans="3:12" ht="19">
      <c r="C23" s="42" t="s">
        <v>81</v>
      </c>
      <c r="D23" s="39"/>
      <c r="E23" s="40"/>
      <c r="F23" s="39"/>
    </row>
    <row r="24" spans="3:12" ht="19">
      <c r="C24" s="42" t="s">
        <v>82</v>
      </c>
      <c r="D24" s="39"/>
      <c r="E24" s="40"/>
      <c r="F24" s="39"/>
    </row>
    <row r="25" spans="3:12" ht="19">
      <c r="C25" s="38" t="s">
        <v>54</v>
      </c>
      <c r="D25" s="39" t="s">
        <v>27</v>
      </c>
      <c r="E25" s="40">
        <f>1378.85-1551.352</f>
        <v>-172.50200000000018</v>
      </c>
      <c r="F25" s="39"/>
    </row>
    <row r="26" spans="3:12" ht="19">
      <c r="C26" s="42" t="s">
        <v>85</v>
      </c>
      <c r="D26" s="39"/>
      <c r="E26" s="40"/>
      <c r="F26" s="39"/>
      <c r="L26" s="35"/>
    </row>
    <row r="27" spans="3:12" ht="19">
      <c r="C27" s="42" t="s">
        <v>83</v>
      </c>
      <c r="D27" s="39"/>
      <c r="E27" s="40"/>
      <c r="F27" s="39"/>
      <c r="L27" s="35"/>
    </row>
    <row r="28" spans="3:12" ht="38">
      <c r="C28" s="38" t="s">
        <v>49</v>
      </c>
      <c r="D28" s="39" t="s">
        <v>29</v>
      </c>
      <c r="E28" s="40">
        <f>11.9479-8.1421</f>
        <v>3.8058000000000014</v>
      </c>
      <c r="F28" s="39"/>
    </row>
    <row r="29" spans="3:12" ht="19">
      <c r="C29" s="42" t="s">
        <v>84</v>
      </c>
      <c r="D29" s="39"/>
      <c r="E29" s="40"/>
      <c r="F29" s="39"/>
    </row>
    <row r="30" spans="3:12" ht="19">
      <c r="C30" s="42" t="s">
        <v>86</v>
      </c>
      <c r="D30" s="39"/>
      <c r="E30" s="40"/>
      <c r="F30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Hợp đồng</vt:lpstr>
      <vt:lpstr>HĐ điều chỉnh</vt:lpstr>
      <vt:lpstr>HĐ điều chỉnh (2)</vt:lpstr>
      <vt:lpstr>diễn giải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2026-04-22T05:25:11Z</dcterms:created>
  <dcterms:modified xsi:type="dcterms:W3CDTF">2026-07-14T04:04:58Z</dcterms:modified>
</cp:coreProperties>
</file>