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Kênh Đồng Dầm 2/Gói TCXL/Hợp đồng Đồng Dầm/"/>
    </mc:Choice>
  </mc:AlternateContent>
  <xr:revisionPtr revIDLastSave="0" documentId="13_ncr:1_{F485EACF-3571-034E-8EA4-F36E295CF898}" xr6:coauthVersionLast="47" xr6:coauthVersionMax="47" xr10:uidLastSave="{00000000-0000-0000-0000-000000000000}"/>
  <bookViews>
    <workbookView xWindow="0" yWindow="660" windowWidth="27900" windowHeight="17440" xr2:uid="{00000000-000D-0000-FFFF-FFFF00000000}"/>
  </bookViews>
  <sheets>
    <sheet name="Dự thầu" sheetId="1" r:id="rId1"/>
  </sheets>
  <externalReferences>
    <externalReference r:id="rId2"/>
  </externalReferences>
  <definedNames>
    <definedName name="_xlnm.Print_Area" localSheetId="0">'Dự thầu'!$A$1:$K$26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J23" i="1" s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H13" i="1"/>
  <c r="G13" i="1"/>
  <c r="F13" i="1"/>
  <c r="B13" i="1"/>
  <c r="H12" i="1"/>
  <c r="G12" i="1"/>
  <c r="F12" i="1"/>
  <c r="B12" i="1"/>
  <c r="H11" i="1"/>
  <c r="G11" i="1"/>
  <c r="F11" i="1"/>
  <c r="B11" i="1"/>
  <c r="H10" i="1"/>
  <c r="G10" i="1"/>
  <c r="F10" i="1"/>
  <c r="B10" i="1"/>
  <c r="H9" i="1"/>
  <c r="G9" i="1"/>
  <c r="F9" i="1"/>
  <c r="B9" i="1"/>
  <c r="H8" i="1"/>
  <c r="G8" i="1"/>
  <c r="F8" i="1"/>
  <c r="B8" i="1"/>
  <c r="H7" i="1"/>
  <c r="G7" i="1"/>
  <c r="F7" i="1"/>
  <c r="B7" i="1"/>
  <c r="J6" i="1"/>
  <c r="H6" i="1"/>
  <c r="G6" i="1"/>
  <c r="F6" i="1"/>
  <c r="B6" i="1"/>
  <c r="H21" i="1"/>
  <c r="G21" i="1"/>
  <c r="F21" i="1"/>
  <c r="B21" i="1"/>
  <c r="H20" i="1"/>
  <c r="G20" i="1"/>
  <c r="F20" i="1"/>
  <c r="B20" i="1"/>
  <c r="H19" i="1"/>
  <c r="G19" i="1"/>
  <c r="F19" i="1"/>
  <c r="B19" i="1"/>
  <c r="H18" i="1"/>
  <c r="G18" i="1"/>
  <c r="F18" i="1"/>
  <c r="B18" i="1"/>
  <c r="H17" i="1"/>
  <c r="G17" i="1"/>
  <c r="F17" i="1"/>
  <c r="B17" i="1"/>
  <c r="H16" i="1"/>
  <c r="G16" i="1"/>
  <c r="F16" i="1"/>
  <c r="B16" i="1"/>
  <c r="H15" i="1"/>
  <c r="G15" i="1"/>
  <c r="F15" i="1"/>
  <c r="B15" i="1"/>
  <c r="H14" i="1"/>
  <c r="G14" i="1"/>
  <c r="F14" i="1"/>
  <c r="B14" i="1"/>
  <c r="J5" i="1"/>
  <c r="I5" i="1"/>
  <c r="H5" i="1"/>
  <c r="G5" i="1"/>
  <c r="F5" i="1"/>
</calcChain>
</file>

<file path=xl/sharedStrings.xml><?xml version="1.0" encoding="utf-8"?>
<sst xmlns="http://schemas.openxmlformats.org/spreadsheetml/2006/main" count="48" uniqueCount="39">
  <si>
    <t>BIỂU GIÁ HỢP ĐỒNG</t>
  </si>
  <si>
    <t>ĐỊA ĐIỂM XD: XÃ KIẾN MINH, THÀNH PHỐ HẢI PHÒNG</t>
  </si>
  <si>
    <t>STT</t>
  </si>
  <si>
    <t>Mã số</t>
  </si>
  <si>
    <t>Tên công tác</t>
  </si>
  <si>
    <t>Đơn vị</t>
  </si>
  <si>
    <t>Khối lượng</t>
  </si>
  <si>
    <t>TỔNG CỘNG</t>
  </si>
  <si>
    <t>LÀM TRÒN</t>
  </si>
  <si>
    <t>ĐẠI DIỆN CHỦ ĐẦU TƯ</t>
  </si>
  <si>
    <t>ĐẠI DIỆN NHÀ THẦU</t>
  </si>
  <si>
    <t>Đào kênh mương, chiều rộng &lt;= 6m, máy đào 0,8m3, đất cấp I</t>
  </si>
  <si>
    <t>Đắp bờ kênh mương bằng thủ công, dung trọng &lt;= 1,45 T/m3</t>
  </si>
  <si>
    <t>Đắp bờ bằng máy đào có dung tích gầu 0,8m3, 1 máy đào - độ chặt yêu cầu K=0,85</t>
  </si>
  <si>
    <t>Dọn mặt bằng thi công</t>
  </si>
  <si>
    <t>Pông tông (phao thép) phục vụ thi công</t>
  </si>
  <si>
    <t>Ô tô gắn cần trục 16T vận chuyển phao thép đến, về và giữa các cầu, cống</t>
  </si>
  <si>
    <t>Rơ mooc vận chuyển phao thép đến, về và giữa các tuyến kênh</t>
  </si>
  <si>
    <t>Nhân công lắp ghép phao thép để thi công, tháo dỡ phao thép khi hoàn thành</t>
  </si>
  <si>
    <t>Tôn chống lầy (KH 10%)</t>
  </si>
  <si>
    <t>Nhân công hỗ trợ lắp ghép tấm chống lầy</t>
  </si>
  <si>
    <t>Ô tô đầu kéo + rơ mooc vận chuyển máy đào đi và về</t>
  </si>
  <si>
    <t>Vận chuyển đất bằng ôtô tự đổ 5 tấn trong phạm vi &lt;= 1000m, đất cấp II</t>
  </si>
  <si>
    <t>Vận chuyển đất bằng ô tô tự đổ 5T 6km tiếp theo trong phạm vi &lt;= 5km, đất cấp II</t>
  </si>
  <si>
    <t>Lắp đặt ống bê tông bằng cần cẩu, đoạn ống dài 1m, đường kính 600mm</t>
  </si>
  <si>
    <t>Lắp đặt khối móng bê tông đỡ đoạn ống, đường kính 600mm</t>
  </si>
  <si>
    <t>Nhân công vận chuyển ống cống cự ly 200m</t>
  </si>
  <si>
    <t>100m3</t>
  </si>
  <si>
    <t>m3</t>
  </si>
  <si>
    <t>100m2</t>
  </si>
  <si>
    <t>ca</t>
  </si>
  <si>
    <t>công</t>
  </si>
  <si>
    <t>kg</t>
  </si>
  <si>
    <t>đoạn ống</t>
  </si>
  <si>
    <t>cái</t>
  </si>
  <si>
    <t>Bằng chữ: Hai trăm chín tư triệu bốn trăm nghìn đồng chẵn./.</t>
  </si>
  <si>
    <t>Gói thầu số 04: Thi công xây lắp công trình: Nạo vét tuyến kênh từ gốc đa Miếu Bà đến cống Bà Xoàng, thôn Phong Cầu 2, xã Kiến Minh</t>
  </si>
  <si>
    <t>GÓI THẦU SỐ 04: THI CÔNG XÂY LẮP CÔNG TRÌNH: NẠO VÉT TUYẾN KÊNH TỪ GỐC ĐA MIẾU BÀ ĐẾN CỐNG BÀ XOÀNG, THÔN PHONG CẦU 2, XÃ KIẾN MINH</t>
  </si>
  <si>
    <t>(Kèm theo Hợp đồng số 14.03/2026/HĐTCXD ngày 14/03/2026)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</si>
</sst>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;\-#,##0.####"/>
    <numFmt numFmtId="165" formatCode="#,##0.#;\-#,##0.#"/>
  </numFmts>
  <fonts count="14" x14ac:knownFonts="1">
    <font>
      <sz val="8.25"/>
      <name val="Microsoft Sans Serif"/>
    </font>
    <font>
      <sz val="8.25"/>
      <name val="Microsoft Sans Serif"/>
      <family val="2"/>
    </font>
    <font>
      <b/>
      <sz val="15"/>
      <name val="Times New Roman"/>
      <family val="1"/>
    </font>
    <font>
      <sz val="8.25"/>
      <name val="Times New Roman"/>
      <family val="1"/>
    </font>
    <font>
      <sz val="8.25"/>
      <name val="Microsoft Sans Serif"/>
    </font>
    <font>
      <i/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"/>
      <charset val="1"/>
    </font>
    <font>
      <sz val="11"/>
      <name val="Times New Roman"/>
      <charset val="1"/>
    </font>
    <font>
      <b/>
      <sz val="10"/>
      <color indexed="32"/>
      <name val="Times New Roman"/>
      <family val="1"/>
    </font>
    <font>
      <b/>
      <sz val="10"/>
      <color indexed="32"/>
      <name val="Times New Roman"/>
      <charset val="1"/>
    </font>
    <font>
      <b/>
      <i/>
      <sz val="11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>
      <protection locked="0"/>
    </xf>
    <xf numFmtId="0" fontId="1" fillId="0" borderId="0">
      <protection locked="0"/>
    </xf>
  </cellStyleXfs>
  <cellXfs count="62">
    <xf numFmtId="0" fontId="0" fillId="0" borderId="0" xfId="0">
      <protection locked="0"/>
    </xf>
    <xf numFmtId="0" fontId="3" fillId="0" borderId="0" xfId="1" applyFont="1" applyAlignment="1">
      <alignment vertical="center" wrapText="1"/>
      <protection locked="0"/>
    </xf>
    <xf numFmtId="0" fontId="4" fillId="0" borderId="0" xfId="0" applyFont="1" applyAlignment="1">
      <alignment vertical="center" wrapText="1"/>
      <protection locked="0"/>
    </xf>
    <xf numFmtId="0" fontId="8" fillId="0" borderId="4" xfId="0" applyFont="1" applyBorder="1" applyAlignment="1">
      <alignment horizontal="center" vertical="center" wrapText="1"/>
      <protection locked="0"/>
    </xf>
    <xf numFmtId="0" fontId="8" fillId="0" borderId="4" xfId="0" applyFont="1" applyBorder="1" applyAlignment="1">
      <alignment vertical="center" wrapText="1"/>
      <protection locked="0"/>
    </xf>
    <xf numFmtId="164" fontId="8" fillId="0" borderId="4" xfId="0" applyNumberFormat="1" applyFont="1" applyBorder="1" applyAlignment="1">
      <alignment vertical="center" wrapText="1"/>
      <protection locked="0"/>
    </xf>
    <xf numFmtId="165" fontId="8" fillId="0" borderId="4" xfId="0" applyNumberFormat="1" applyFont="1" applyBorder="1" applyAlignment="1">
      <alignment vertical="center" wrapText="1"/>
      <protection locked="0"/>
    </xf>
    <xf numFmtId="3" fontId="8" fillId="0" borderId="5" xfId="0" applyNumberFormat="1" applyFont="1" applyBorder="1" applyAlignment="1">
      <alignment vertical="center" wrapText="1"/>
      <protection locked="0"/>
    </xf>
    <xf numFmtId="0" fontId="4" fillId="0" borderId="6" xfId="0" applyFont="1" applyBorder="1" applyAlignment="1">
      <alignment vertical="center" wrapText="1"/>
      <protection locked="0"/>
    </xf>
    <xf numFmtId="0" fontId="8" fillId="0" borderId="7" xfId="0" applyFont="1" applyBorder="1" applyAlignment="1">
      <alignment horizontal="center" vertical="center" wrapText="1"/>
      <protection locked="0"/>
    </xf>
    <xf numFmtId="0" fontId="8" fillId="0" borderId="7" xfId="0" applyFont="1" applyBorder="1" applyAlignment="1">
      <alignment vertical="center" wrapText="1"/>
      <protection locked="0"/>
    </xf>
    <xf numFmtId="164" fontId="8" fillId="0" borderId="7" xfId="0" applyNumberFormat="1" applyFont="1" applyBorder="1" applyAlignment="1">
      <alignment vertical="center" wrapText="1"/>
      <protection locked="0"/>
    </xf>
    <xf numFmtId="165" fontId="8" fillId="0" borderId="7" xfId="0" applyNumberFormat="1" applyFont="1" applyBorder="1" applyAlignment="1">
      <alignment vertical="center" wrapText="1"/>
      <protection locked="0"/>
    </xf>
    <xf numFmtId="3" fontId="8" fillId="0" borderId="8" xfId="0" applyNumberFormat="1" applyFont="1" applyBorder="1" applyAlignment="1">
      <alignment vertical="center" wrapText="1"/>
      <protection locked="0"/>
    </xf>
    <xf numFmtId="0" fontId="4" fillId="0" borderId="7" xfId="0" applyFont="1" applyBorder="1" applyAlignment="1">
      <alignment horizontal="center" vertical="center" wrapText="1"/>
      <protection locked="0"/>
    </xf>
    <xf numFmtId="0" fontId="9" fillId="0" borderId="7" xfId="1" applyFont="1" applyBorder="1" applyAlignment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  <protection locked="0"/>
    </xf>
    <xf numFmtId="0" fontId="10" fillId="0" borderId="7" xfId="0" applyFont="1" applyBorder="1" applyAlignment="1">
      <alignment vertical="center" wrapText="1"/>
      <protection locked="0"/>
    </xf>
    <xf numFmtId="3" fontId="10" fillId="0" borderId="7" xfId="0" applyNumberFormat="1" applyFont="1" applyBorder="1" applyAlignment="1">
      <alignment vertical="center" wrapText="1"/>
      <protection locked="0"/>
    </xf>
    <xf numFmtId="3" fontId="10" fillId="0" borderId="8" xfId="0" applyNumberFormat="1" applyFont="1" applyBorder="1" applyAlignment="1">
      <alignment vertical="center" wrapText="1"/>
      <protection locked="0"/>
    </xf>
    <xf numFmtId="0" fontId="10" fillId="0" borderId="6" xfId="0" applyFont="1" applyBorder="1" applyAlignment="1">
      <alignment vertical="center" wrapText="1"/>
      <protection locked="0"/>
    </xf>
    <xf numFmtId="0" fontId="4" fillId="0" borderId="9" xfId="0" applyFont="1" applyBorder="1" applyAlignment="1">
      <alignment horizontal="center" vertical="center" wrapText="1"/>
      <protection locked="0"/>
    </xf>
    <xf numFmtId="0" fontId="9" fillId="0" borderId="9" xfId="1" applyFont="1" applyBorder="1" applyAlignment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  <protection locked="0"/>
    </xf>
    <xf numFmtId="0" fontId="10" fillId="0" borderId="9" xfId="0" applyFont="1" applyBorder="1" applyAlignment="1">
      <alignment vertical="center" wrapText="1"/>
      <protection locked="0"/>
    </xf>
    <xf numFmtId="3" fontId="10" fillId="0" borderId="9" xfId="0" applyNumberFormat="1" applyFont="1" applyBorder="1" applyAlignment="1">
      <alignment vertical="center" wrapText="1"/>
      <protection locked="0"/>
    </xf>
    <xf numFmtId="3" fontId="10" fillId="0" borderId="10" xfId="0" applyNumberFormat="1" applyFont="1" applyBorder="1" applyAlignment="1">
      <alignment vertical="center" wrapText="1"/>
      <protection locked="0"/>
    </xf>
    <xf numFmtId="0" fontId="10" fillId="0" borderId="11" xfId="0" applyFont="1" applyBorder="1" applyAlignment="1">
      <alignment vertical="center" wrapText="1"/>
      <protection locked="0"/>
    </xf>
    <xf numFmtId="0" fontId="4" fillId="0" borderId="14" xfId="0" applyFont="1" applyBorder="1" applyAlignment="1">
      <alignment vertical="center" wrapText="1"/>
      <protection locked="0"/>
    </xf>
    <xf numFmtId="0" fontId="3" fillId="0" borderId="0" xfId="0" applyFont="1" applyAlignment="1">
      <alignment vertical="top"/>
      <protection locked="0"/>
    </xf>
    <xf numFmtId="3" fontId="3" fillId="0" borderId="0" xfId="0" applyNumberFormat="1" applyFont="1" applyAlignment="1">
      <alignment vertical="top"/>
      <protection locked="0"/>
    </xf>
    <xf numFmtId="0" fontId="3" fillId="0" borderId="0" xfId="0" applyFont="1" applyAlignment="1">
      <alignment vertical="center" wrapText="1"/>
      <protection locked="0"/>
    </xf>
    <xf numFmtId="3" fontId="3" fillId="0" borderId="0" xfId="0" applyNumberFormat="1" applyFont="1" applyAlignment="1">
      <alignment vertical="center" wrapText="1"/>
      <protection locked="0"/>
    </xf>
    <xf numFmtId="0" fontId="12" fillId="0" borderId="0" xfId="0" applyFont="1" applyAlignment="1" applyProtection="1">
      <alignment vertical="center"/>
    </xf>
    <xf numFmtId="3" fontId="8" fillId="0" borderId="6" xfId="0" applyNumberFormat="1" applyFont="1" applyBorder="1" applyAlignment="1">
      <alignment vertical="center" wrapText="1"/>
      <protection locked="0"/>
    </xf>
    <xf numFmtId="3" fontId="4" fillId="0" borderId="0" xfId="0" applyNumberFormat="1" applyFont="1" applyAlignment="1">
      <alignment vertical="center" wrapText="1"/>
      <protection locked="0"/>
    </xf>
    <xf numFmtId="3" fontId="8" fillId="0" borderId="15" xfId="0" applyNumberFormat="1" applyFont="1" applyBorder="1" applyAlignment="1">
      <alignment vertical="center" wrapText="1"/>
      <protection locked="0"/>
    </xf>
    <xf numFmtId="0" fontId="8" fillId="2" borderId="7" xfId="0" applyFont="1" applyFill="1" applyBorder="1" applyAlignment="1">
      <alignment horizontal="center" vertical="center" wrapText="1"/>
      <protection locked="0"/>
    </xf>
    <xf numFmtId="0" fontId="8" fillId="2" borderId="7" xfId="0" applyFont="1" applyFill="1" applyBorder="1" applyAlignment="1">
      <alignment vertical="center" wrapText="1"/>
      <protection locked="0"/>
    </xf>
    <xf numFmtId="164" fontId="8" fillId="2" borderId="7" xfId="0" applyNumberFormat="1" applyFont="1" applyFill="1" applyBorder="1" applyAlignment="1">
      <alignment vertical="center" wrapText="1"/>
      <protection locked="0"/>
    </xf>
    <xf numFmtId="165" fontId="8" fillId="2" borderId="7" xfId="0" applyNumberFormat="1" applyFont="1" applyFill="1" applyBorder="1" applyAlignment="1">
      <alignment vertical="center" wrapText="1"/>
      <protection locked="0"/>
    </xf>
    <xf numFmtId="3" fontId="8" fillId="2" borderId="15" xfId="0" applyNumberFormat="1" applyFont="1" applyFill="1" applyBorder="1" applyAlignment="1">
      <alignment vertical="center" wrapText="1"/>
      <protection locked="0"/>
    </xf>
    <xf numFmtId="3" fontId="8" fillId="2" borderId="8" xfId="0" applyNumberFormat="1" applyFont="1" applyFill="1" applyBorder="1" applyAlignment="1">
      <alignment vertical="center" wrapText="1"/>
      <protection locked="0"/>
    </xf>
    <xf numFmtId="0" fontId="4" fillId="2" borderId="6" xfId="0" applyFont="1" applyFill="1" applyBorder="1" applyAlignment="1">
      <alignment vertical="center" wrapText="1"/>
      <protection locked="0"/>
    </xf>
    <xf numFmtId="0" fontId="4" fillId="2" borderId="0" xfId="0" applyFont="1" applyFill="1" applyAlignment="1">
      <alignment vertical="center" wrapText="1"/>
      <protection locked="0"/>
    </xf>
    <xf numFmtId="0" fontId="7" fillId="2" borderId="1" xfId="0" applyFont="1" applyFill="1" applyBorder="1" applyAlignment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 vertical="center" wrapText="1"/>
      <protection locked="0"/>
    </xf>
    <xf numFmtId="3" fontId="7" fillId="2" borderId="2" xfId="0" applyNumberFormat="1" applyFont="1" applyFill="1" applyBorder="1" applyAlignment="1">
      <alignment horizontal="center" vertical="center" wrapText="1"/>
      <protection locked="0"/>
    </xf>
    <xf numFmtId="0" fontId="7" fillId="2" borderId="3" xfId="0" applyFont="1" applyFill="1" applyBorder="1" applyAlignment="1">
      <alignment horizontal="center" vertical="center" wrapText="1"/>
      <protection locked="0"/>
    </xf>
    <xf numFmtId="0" fontId="1" fillId="0" borderId="0" xfId="0" applyFont="1" applyAlignment="1">
      <alignment vertical="center" wrapText="1"/>
      <protection locked="0"/>
    </xf>
    <xf numFmtId="0" fontId="2" fillId="0" borderId="0" xfId="1" applyFont="1" applyAlignment="1">
      <alignment horizontal="center" vertical="center" wrapText="1"/>
      <protection locked="0"/>
    </xf>
    <xf numFmtId="0" fontId="3" fillId="0" borderId="0" xfId="1" applyFont="1" applyAlignment="1">
      <alignment vertical="center" wrapText="1"/>
      <protection locked="0"/>
    </xf>
    <xf numFmtId="0" fontId="5" fillId="0" borderId="0" xfId="1" applyFont="1" applyAlignment="1">
      <alignment horizontal="center" vertical="top" wrapText="1"/>
      <protection locked="0"/>
    </xf>
    <xf numFmtId="0" fontId="5" fillId="0" borderId="0" xfId="1" applyFont="1" applyAlignment="1">
      <alignment vertical="top"/>
      <protection locked="0"/>
    </xf>
    <xf numFmtId="0" fontId="13" fillId="0" borderId="0" xfId="0" applyFont="1" applyAlignment="1">
      <alignment horizontal="center" vertical="center" wrapText="1"/>
      <protection locked="0"/>
    </xf>
    <xf numFmtId="0" fontId="4" fillId="0" borderId="0" xfId="0" applyFont="1" applyAlignment="1">
      <alignment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49" fontId="11" fillId="0" borderId="12" xfId="0" applyNumberFormat="1" applyFont="1" applyBorder="1" applyAlignment="1">
      <alignment horizontal="center" vertical="center" wrapText="1"/>
      <protection locked="0"/>
    </xf>
    <xf numFmtId="0" fontId="4" fillId="0" borderId="13" xfId="0" applyFont="1" applyBorder="1" applyAlignment="1">
      <alignment horizontal="center" vertical="center" wrapText="1"/>
      <protection locked="0"/>
    </xf>
    <xf numFmtId="0" fontId="4" fillId="0" borderId="13" xfId="0" applyFont="1" applyBorder="1" applyAlignment="1">
      <alignment vertical="center" wrapText="1"/>
      <protection locked="0"/>
    </xf>
    <xf numFmtId="0" fontId="4" fillId="0" borderId="14" xfId="0" applyFont="1" applyBorder="1" applyAlignment="1">
      <alignment vertical="center" wrapText="1"/>
      <protection locked="0"/>
    </xf>
    <xf numFmtId="0" fontId="12" fillId="0" borderId="0" xfId="0" applyFont="1" applyAlignment="1" applyProtection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Ki&#7871;n%20Minh/02.%20K&#234;nh%20c&#7917;a%20ch&#232;%207-4/02.%20K&#234;nh%20c&#7917;a%20ch&#232;%207-4/G&#243;i%20TCXL/BGHD%20-%20K%20CUA%20CH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Dự thầu"/>
      <sheetName val="TH kinh phí"/>
      <sheetName val="THKP hạng mục"/>
      <sheetName val="Giá tổng hợp"/>
      <sheetName val="Tổng hợp VT"/>
      <sheetName val="Công trình"/>
      <sheetName val="Giá tháng"/>
      <sheetName val="Đầu vào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Chi tiết KL"/>
      <sheetName val="Luật XD"/>
      <sheetName val="Công trình TL"/>
      <sheetName val="Chiết tính"/>
      <sheetName val="Hệ số"/>
      <sheetName val="Đơn giá TH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M1" t="str">
            <v>(đ)</v>
          </cell>
        </row>
        <row r="4">
          <cell r="E4" t="str">
            <v>Mã hiệu
công tác</v>
          </cell>
          <cell r="Q4" t="str">
            <v>Đơn giá (đ)</v>
          </cell>
        </row>
        <row r="5">
          <cell r="Q5" t="str">
            <v>Vật liệu</v>
          </cell>
          <cell r="R5" t="str">
            <v>V.L phụ</v>
          </cell>
          <cell r="S5" t="str">
            <v>Nhân công</v>
          </cell>
        </row>
        <row r="6">
          <cell r="E6" t="str">
            <v>HM</v>
          </cell>
        </row>
        <row r="7">
          <cell r="E7" t="str">
            <v>AB.27111</v>
          </cell>
        </row>
        <row r="8">
          <cell r="E8" t="str">
            <v>TLB.22411</v>
          </cell>
        </row>
        <row r="9">
          <cell r="E9" t="str">
            <v>AA.11112</v>
          </cell>
        </row>
        <row r="10">
          <cell r="E10" t="str">
            <v>TNHP6.51110</v>
          </cell>
        </row>
        <row r="11">
          <cell r="E11" t="str">
            <v>TT</v>
          </cell>
        </row>
        <row r="12">
          <cell r="E12" t="str">
            <v>TT</v>
          </cell>
        </row>
        <row r="13">
          <cell r="E13" t="str">
            <v>TT</v>
          </cell>
        </row>
        <row r="14">
          <cell r="E14" t="str">
            <v>TT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H6">
            <v>998455</v>
          </cell>
        </row>
        <row r="8">
          <cell r="H8">
            <v>1075813.05</v>
          </cell>
        </row>
        <row r="21">
          <cell r="H21">
            <v>248985</v>
          </cell>
        </row>
        <row r="23">
          <cell r="H23">
            <v>1998292.702</v>
          </cell>
        </row>
        <row r="36">
          <cell r="H36">
            <v>357130</v>
          </cell>
        </row>
        <row r="49">
          <cell r="H49">
            <v>449625</v>
          </cell>
        </row>
        <row r="62">
          <cell r="H62">
            <v>115189</v>
          </cell>
        </row>
        <row r="75">
          <cell r="H75">
            <v>251500</v>
          </cell>
        </row>
        <row r="88">
          <cell r="H88">
            <v>1953429</v>
          </cell>
        </row>
        <row r="103">
          <cell r="H103">
            <v>2960046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"/>
  <sheetViews>
    <sheetView showZeros="0" tabSelected="1" view="pageBreakPreview" topLeftCell="A2" zoomScaleNormal="100" zoomScaleSheetLayoutView="100" workbookViewId="0">
      <selection sqref="A1:L26"/>
    </sheetView>
  </sheetViews>
  <sheetFormatPr baseColWidth="10" defaultColWidth="10" defaultRowHeight="15" customHeight="1" x14ac:dyDescent="0.15"/>
  <cols>
    <col min="1" max="1" width="6.5" style="2" customWidth="1"/>
    <col min="2" max="2" width="12.25" style="2" hidden="1" customWidth="1"/>
    <col min="3" max="3" width="66.5" style="2" customWidth="1"/>
    <col min="4" max="4" width="9.5" style="2" customWidth="1"/>
    <col min="5" max="5" width="13.5" style="2" customWidth="1"/>
    <col min="6" max="8" width="13.5" style="2" hidden="1" customWidth="1"/>
    <col min="9" max="10" width="16.25" style="35" customWidth="1"/>
    <col min="11" max="12" width="14.25" style="2" hidden="1" customWidth="1"/>
    <col min="13" max="13" width="10" style="2" hidden="1" customWidth="1"/>
    <col min="14" max="16384" width="10" style="2"/>
  </cols>
  <sheetData>
    <row r="1" spans="1:17" ht="26.25" customHeight="1" x14ac:dyDescent="0.1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7" ht="26.25" customHeight="1" x14ac:dyDescent="0.15">
      <c r="A2" s="52" t="s">
        <v>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"/>
    </row>
    <row r="3" spans="1:17" ht="32.25" customHeight="1" x14ac:dyDescent="0.15">
      <c r="A3" s="54" t="s">
        <v>37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7" ht="37.5" customHeight="1" x14ac:dyDescent="0.15">
      <c r="A4" s="56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O4" s="49" t="s">
        <v>36</v>
      </c>
      <c r="Q4" s="49" t="s">
        <v>37</v>
      </c>
    </row>
    <row r="5" spans="1:17" s="44" customFormat="1" ht="30" customHeight="1" x14ac:dyDescent="0.15">
      <c r="A5" s="45" t="s">
        <v>2</v>
      </c>
      <c r="B5" s="46" t="s">
        <v>3</v>
      </c>
      <c r="C5" s="46" t="s">
        <v>4</v>
      </c>
      <c r="D5" s="46" t="s">
        <v>5</v>
      </c>
      <c r="E5" s="46" t="s">
        <v>6</v>
      </c>
      <c r="F5" s="46" t="str">
        <f>"Vật liệu_x000D_
"&amp;'[1]Công trình'!AM1</f>
        <v>Vật liệu_x000D_
(đ)</v>
      </c>
      <c r="G5" s="46" t="str">
        <f>"Nhân công_x000D_
"&amp;'[1]Công trình'!AM1</f>
        <v>Nhân công_x000D_
(đ)</v>
      </c>
      <c r="H5" s="46" t="str">
        <f>"Máy_x000D_
"&amp;'[1]Công trình'!AM1</f>
        <v>Máy_x000D_
(đ)</v>
      </c>
      <c r="I5" s="47" t="str">
        <f>"Đơn giá_x000D_
"&amp;'[1]Công trình'!AM1</f>
        <v>Đơn giá_x000D_
(đ)</v>
      </c>
      <c r="J5" s="47" t="str">
        <f>"Thành tiền_x000D_
"&amp;'[1]Công trình'!AM1</f>
        <v>Thành tiền_x000D_
(đ)</v>
      </c>
      <c r="K5" s="48"/>
      <c r="L5" s="48"/>
    </row>
    <row r="6" spans="1:17" ht="30" x14ac:dyDescent="0.15">
      <c r="A6" s="3">
        <v>1</v>
      </c>
      <c r="B6" s="3" t="e">
        <f>'[1]Công trình'!#REF!</f>
        <v>#REF!</v>
      </c>
      <c r="C6" s="4" t="s">
        <v>11</v>
      </c>
      <c r="D6" s="3" t="s">
        <v>27</v>
      </c>
      <c r="E6" s="5">
        <v>25.381799999999998</v>
      </c>
      <c r="F6" s="6" t="e">
        <f>'[1]Công trình'!#REF!+'[1]Công trình'!#REF!</f>
        <v>#REF!</v>
      </c>
      <c r="G6" s="6">
        <f>'[1]Chiết tính'!H$6</f>
        <v>998455</v>
      </c>
      <c r="H6" s="6">
        <f>'[1]Chiết tính'!H$8</f>
        <v>1075813.05</v>
      </c>
      <c r="I6" s="34">
        <v>2310240.28547952</v>
      </c>
      <c r="J6" s="7">
        <f t="shared" ref="J6:J21" si="0">E6*I6</f>
        <v>58638056.877984077</v>
      </c>
      <c r="K6" s="8"/>
      <c r="L6" s="8"/>
      <c r="M6" s="2">
        <v>1</v>
      </c>
    </row>
    <row r="7" spans="1:17" ht="30" x14ac:dyDescent="0.15">
      <c r="A7" s="9">
        <v>2</v>
      </c>
      <c r="B7" s="9" t="e">
        <f>'[1]Công trình'!#REF!</f>
        <v>#REF!</v>
      </c>
      <c r="C7" s="10" t="s">
        <v>12</v>
      </c>
      <c r="D7" s="9" t="s">
        <v>28</v>
      </c>
      <c r="E7" s="11">
        <v>191.26</v>
      </c>
      <c r="F7" s="12" t="e">
        <f>'[1]Công trình'!#REF!+'[1]Công trình'!#REF!</f>
        <v>#REF!</v>
      </c>
      <c r="G7" s="12">
        <f>'[1]Chiết tính'!H$21</f>
        <v>248985</v>
      </c>
      <c r="H7" s="12">
        <f>'[1]Chiết tính'!H$23</f>
        <v>1998292.702</v>
      </c>
      <c r="I7" s="36">
        <v>180148.24471751996</v>
      </c>
      <c r="J7" s="13">
        <f t="shared" si="0"/>
        <v>34455153.284672864</v>
      </c>
      <c r="K7" s="8"/>
      <c r="L7" s="8"/>
      <c r="M7" s="2">
        <v>1</v>
      </c>
    </row>
    <row r="8" spans="1:17" ht="45" x14ac:dyDescent="0.15">
      <c r="A8" s="9">
        <v>3</v>
      </c>
      <c r="B8" s="9">
        <f>'[1]Công trình'!E1</f>
        <v>0</v>
      </c>
      <c r="C8" s="10" t="s">
        <v>13</v>
      </c>
      <c r="D8" s="9" t="s">
        <v>27</v>
      </c>
      <c r="E8" s="11">
        <v>17.213000000000001</v>
      </c>
      <c r="F8" s="12">
        <f>'[1]Công trình'!Q1+'[1]Công trình'!R1</f>
        <v>0</v>
      </c>
      <c r="G8" s="12">
        <f>'[1]Chiết tính'!H$36</f>
        <v>357130</v>
      </c>
      <c r="H8" s="12">
        <f>'[1]Công trình'!T1</f>
        <v>0</v>
      </c>
      <c r="I8" s="36">
        <v>2854799.4071948221</v>
      </c>
      <c r="J8" s="13">
        <f t="shared" si="0"/>
        <v>49139662.196044475</v>
      </c>
      <c r="K8" s="8"/>
      <c r="L8" s="8"/>
      <c r="M8" s="2">
        <v>1</v>
      </c>
    </row>
    <row r="9" spans="1:17" ht="30" x14ac:dyDescent="0.15">
      <c r="A9" s="9">
        <v>4</v>
      </c>
      <c r="B9" s="9">
        <f>'[1]Công trình'!E2</f>
        <v>0</v>
      </c>
      <c r="C9" s="10" t="s">
        <v>14</v>
      </c>
      <c r="D9" s="9" t="s">
        <v>29</v>
      </c>
      <c r="E9" s="11">
        <v>102.6</v>
      </c>
      <c r="F9" s="12">
        <f>'[1]Công trình'!Q2+'[1]Công trình'!R2</f>
        <v>0</v>
      </c>
      <c r="G9" s="12">
        <f>'[1]Chiết tính'!H$49</f>
        <v>449625</v>
      </c>
      <c r="H9" s="12">
        <f>'[1]Công trình'!T2</f>
        <v>0</v>
      </c>
      <c r="I9" s="36">
        <v>300247.07452919998</v>
      </c>
      <c r="J9" s="13">
        <f t="shared" si="0"/>
        <v>30805349.846695915</v>
      </c>
      <c r="K9" s="8"/>
      <c r="L9" s="8"/>
      <c r="M9" s="2">
        <v>1</v>
      </c>
    </row>
    <row r="10" spans="1:17" ht="30" x14ac:dyDescent="0.15">
      <c r="A10" s="9">
        <v>5</v>
      </c>
      <c r="B10" s="9">
        <f>'[1]Công trình'!E3</f>
        <v>0</v>
      </c>
      <c r="C10" s="10" t="s">
        <v>15</v>
      </c>
      <c r="D10" s="9" t="s">
        <v>30</v>
      </c>
      <c r="E10" s="11">
        <v>13</v>
      </c>
      <c r="F10" s="12">
        <f>'[1]Công trình'!Q3+'[1]Công trình'!R3</f>
        <v>0</v>
      </c>
      <c r="G10" s="12">
        <f>'[1]Công trình'!S3</f>
        <v>0</v>
      </c>
      <c r="H10" s="12">
        <f>'[1]Chiết tính'!H$62</f>
        <v>115189</v>
      </c>
      <c r="I10" s="36">
        <v>252109.46519459999</v>
      </c>
      <c r="J10" s="13">
        <f t="shared" si="0"/>
        <v>3277423.0475297999</v>
      </c>
      <c r="K10" s="8"/>
      <c r="L10" s="8"/>
      <c r="M10" s="2">
        <v>1</v>
      </c>
    </row>
    <row r="11" spans="1:17" ht="45" x14ac:dyDescent="0.15">
      <c r="A11" s="9">
        <v>6</v>
      </c>
      <c r="B11" s="9" t="str">
        <f>'[1]Công trình'!E4</f>
        <v>Mã hiệu
công tác</v>
      </c>
      <c r="C11" s="10" t="s">
        <v>16</v>
      </c>
      <c r="D11" s="9" t="s">
        <v>30</v>
      </c>
      <c r="E11" s="11">
        <v>4</v>
      </c>
      <c r="F11" s="12" t="e">
        <f>'[1]Công trình'!Q4+'[1]Công trình'!R4</f>
        <v>#VALUE!</v>
      </c>
      <c r="G11" s="12">
        <f>'[1]Chiết tính'!H$75</f>
        <v>251500</v>
      </c>
      <c r="H11" s="12">
        <f>'[1]Công trình'!T4</f>
        <v>0</v>
      </c>
      <c r="I11" s="36">
        <v>3116550.4573806003</v>
      </c>
      <c r="J11" s="13">
        <f t="shared" si="0"/>
        <v>12466201.829522401</v>
      </c>
      <c r="K11" s="8"/>
      <c r="L11" s="8"/>
      <c r="M11" s="2">
        <v>1</v>
      </c>
    </row>
    <row r="12" spans="1:17" ht="30" x14ac:dyDescent="0.15">
      <c r="A12" s="9">
        <v>7</v>
      </c>
      <c r="B12" s="9">
        <f>'[1]Công trình'!E5</f>
        <v>0</v>
      </c>
      <c r="C12" s="10" t="s">
        <v>17</v>
      </c>
      <c r="D12" s="9" t="s">
        <v>30</v>
      </c>
      <c r="E12" s="11">
        <v>2</v>
      </c>
      <c r="F12" s="12" t="e">
        <f>'[1]Công trình'!Q5+'[1]Công trình'!R5</f>
        <v>#VALUE!</v>
      </c>
      <c r="G12" s="12" t="str">
        <f>'[1]Công trình'!S5</f>
        <v>Nhân công</v>
      </c>
      <c r="H12" s="12">
        <f>'[1]Chiết tính'!H$88</f>
        <v>1953429</v>
      </c>
      <c r="I12" s="36">
        <v>209162.267226</v>
      </c>
      <c r="J12" s="13">
        <f t="shared" si="0"/>
        <v>418324.53445199999</v>
      </c>
      <c r="K12" s="8"/>
      <c r="L12" s="8"/>
      <c r="M12" s="2">
        <v>1</v>
      </c>
    </row>
    <row r="13" spans="1:17" ht="45" x14ac:dyDescent="0.15">
      <c r="A13" s="9">
        <v>8</v>
      </c>
      <c r="B13" s="9" t="str">
        <f>'[1]Công trình'!E6</f>
        <v>HM</v>
      </c>
      <c r="C13" s="10" t="s">
        <v>18</v>
      </c>
      <c r="D13" s="9" t="s">
        <v>31</v>
      </c>
      <c r="E13" s="11">
        <v>20</v>
      </c>
      <c r="F13" s="12">
        <f>'[1]Công trình'!Q6+'[1]Công trình'!R6</f>
        <v>0</v>
      </c>
      <c r="G13" s="12">
        <f>'[1]Công trình'!S6</f>
        <v>0</v>
      </c>
      <c r="H13" s="12">
        <f>'[1]Chiết tính'!H$103</f>
        <v>2960046</v>
      </c>
      <c r="I13" s="36">
        <v>316049.55213600001</v>
      </c>
      <c r="J13" s="13">
        <f t="shared" si="0"/>
        <v>6320991.0427200003</v>
      </c>
      <c r="K13" s="8"/>
      <c r="L13" s="8"/>
      <c r="M13" s="2">
        <v>1</v>
      </c>
    </row>
    <row r="14" spans="1:17" ht="30" x14ac:dyDescent="0.15">
      <c r="A14" s="9">
        <v>9</v>
      </c>
      <c r="B14" s="9" t="str">
        <f>'[1]Công trình'!E7</f>
        <v>AB.27111</v>
      </c>
      <c r="C14" s="10" t="s">
        <v>19</v>
      </c>
      <c r="D14" s="9" t="s">
        <v>32</v>
      </c>
      <c r="E14" s="11">
        <v>2261</v>
      </c>
      <c r="F14" s="12">
        <f>'[1]Công trình'!Q7+'[1]Công trình'!R7</f>
        <v>0</v>
      </c>
      <c r="G14" s="12">
        <f>'[1]Chiết tính'!H$6</f>
        <v>998455</v>
      </c>
      <c r="H14" s="12">
        <f>'[1]Chiết tính'!H$8</f>
        <v>1075813.05</v>
      </c>
      <c r="I14" s="36">
        <v>2409.8338484999999</v>
      </c>
      <c r="J14" s="13">
        <f t="shared" si="0"/>
        <v>5448634.3314584997</v>
      </c>
      <c r="K14" s="8"/>
      <c r="L14" s="8"/>
      <c r="M14" s="2">
        <v>1</v>
      </c>
    </row>
    <row r="15" spans="1:17" ht="30" x14ac:dyDescent="0.15">
      <c r="A15" s="9">
        <v>10</v>
      </c>
      <c r="B15" s="9" t="str">
        <f>'[1]Công trình'!E8</f>
        <v>TLB.22411</v>
      </c>
      <c r="C15" s="10" t="s">
        <v>20</v>
      </c>
      <c r="D15" s="9" t="s">
        <v>31</v>
      </c>
      <c r="E15" s="11">
        <v>7</v>
      </c>
      <c r="F15" s="12">
        <f>'[1]Công trình'!Q8+'[1]Công trình'!R8</f>
        <v>0</v>
      </c>
      <c r="G15" s="12">
        <f>'[1]Chiết tính'!H$21</f>
        <v>248985</v>
      </c>
      <c r="H15" s="12">
        <f>'[1]Chiết tính'!H$23</f>
        <v>1998292.702</v>
      </c>
      <c r="I15" s="36">
        <v>316049.55213600001</v>
      </c>
      <c r="J15" s="13">
        <f t="shared" si="0"/>
        <v>2212346.8649519999</v>
      </c>
      <c r="K15" s="8"/>
      <c r="L15" s="8"/>
      <c r="M15" s="2">
        <v>1</v>
      </c>
    </row>
    <row r="16" spans="1:17" ht="30" x14ac:dyDescent="0.15">
      <c r="A16" s="9">
        <v>11</v>
      </c>
      <c r="B16" s="9" t="str">
        <f>'[1]Công trình'!E9</f>
        <v>AA.11112</v>
      </c>
      <c r="C16" s="10" t="s">
        <v>21</v>
      </c>
      <c r="D16" s="9" t="s">
        <v>30</v>
      </c>
      <c r="E16" s="11">
        <v>2</v>
      </c>
      <c r="F16" s="12">
        <f>'[1]Công trình'!Q9+'[1]Công trình'!R9</f>
        <v>0</v>
      </c>
      <c r="G16" s="12">
        <f>'[1]Chiết tính'!H$36</f>
        <v>357130</v>
      </c>
      <c r="H16" s="12">
        <f>'[1]Công trình'!T9</f>
        <v>0</v>
      </c>
      <c r="I16" s="36">
        <v>1380198.2471622</v>
      </c>
      <c r="J16" s="13">
        <f t="shared" si="0"/>
        <v>2760396.4943244001</v>
      </c>
      <c r="K16" s="8"/>
      <c r="L16" s="8"/>
      <c r="M16" s="2">
        <v>1</v>
      </c>
    </row>
    <row r="17" spans="1:19" ht="45" x14ac:dyDescent="0.15">
      <c r="A17" s="9">
        <v>12</v>
      </c>
      <c r="B17" s="9" t="str">
        <f>'[1]Công trình'!E10</f>
        <v>TNHP6.51110</v>
      </c>
      <c r="C17" s="10" t="s">
        <v>22</v>
      </c>
      <c r="D17" s="9" t="s">
        <v>27</v>
      </c>
      <c r="E17" s="11">
        <v>6.26</v>
      </c>
      <c r="F17" s="12">
        <f>'[1]Công trình'!Q10+'[1]Công trình'!R10</f>
        <v>0</v>
      </c>
      <c r="G17" s="12">
        <f>'[1]Chiết tính'!H$49</f>
        <v>449625</v>
      </c>
      <c r="H17" s="12">
        <f>'[1]Công trình'!T10</f>
        <v>0</v>
      </c>
      <c r="I17" s="36">
        <v>2531815.6326226862</v>
      </c>
      <c r="J17" s="13">
        <f t="shared" si="0"/>
        <v>15849165.860218015</v>
      </c>
      <c r="K17" s="8"/>
      <c r="L17" s="8"/>
      <c r="M17" s="2">
        <v>1</v>
      </c>
    </row>
    <row r="18" spans="1:19" ht="45" x14ac:dyDescent="0.15">
      <c r="A18" s="9">
        <v>13</v>
      </c>
      <c r="B18" s="9" t="str">
        <f>'[1]Công trình'!E11</f>
        <v>TT</v>
      </c>
      <c r="C18" s="10" t="s">
        <v>23</v>
      </c>
      <c r="D18" s="9" t="s">
        <v>27</v>
      </c>
      <c r="E18" s="11">
        <v>6.26</v>
      </c>
      <c r="F18" s="12">
        <f>'[1]Công trình'!Q11+'[1]Công trình'!R11</f>
        <v>0</v>
      </c>
      <c r="G18" s="12">
        <f>'[1]Công trình'!S11</f>
        <v>0</v>
      </c>
      <c r="H18" s="12">
        <f>'[1]Chiết tính'!H$62</f>
        <v>115189</v>
      </c>
      <c r="I18" s="36">
        <v>6858191.3299034387</v>
      </c>
      <c r="J18" s="13">
        <f t="shared" si="0"/>
        <v>42932277.725195527</v>
      </c>
      <c r="K18" s="8"/>
      <c r="L18" s="8"/>
      <c r="M18" s="2">
        <v>1</v>
      </c>
    </row>
    <row r="19" spans="1:19" ht="45" x14ac:dyDescent="0.15">
      <c r="A19" s="9">
        <v>14</v>
      </c>
      <c r="B19" s="9" t="str">
        <f>'[1]Công trình'!E12</f>
        <v>TT</v>
      </c>
      <c r="C19" s="10" t="s">
        <v>24</v>
      </c>
      <c r="D19" s="9" t="s">
        <v>33</v>
      </c>
      <c r="E19" s="11">
        <v>20</v>
      </c>
      <c r="F19" s="12">
        <f>'[1]Công trình'!Q12+'[1]Công trình'!R12</f>
        <v>0</v>
      </c>
      <c r="G19" s="12">
        <f>'[1]Chiết tính'!H$75</f>
        <v>251500</v>
      </c>
      <c r="H19" s="12">
        <f>'[1]Công trình'!T12</f>
        <v>0</v>
      </c>
      <c r="I19" s="36">
        <v>794026.81563356181</v>
      </c>
      <c r="J19" s="13">
        <f t="shared" si="0"/>
        <v>15880536.312671237</v>
      </c>
      <c r="K19" s="8"/>
      <c r="L19" s="8"/>
      <c r="M19" s="2">
        <v>1</v>
      </c>
    </row>
    <row r="20" spans="1:19" s="44" customFormat="1" ht="30" x14ac:dyDescent="0.15">
      <c r="A20" s="37">
        <v>15</v>
      </c>
      <c r="B20" s="37" t="str">
        <f>'[1]Công trình'!E13</f>
        <v>TT</v>
      </c>
      <c r="C20" s="38" t="s">
        <v>25</v>
      </c>
      <c r="D20" s="37" t="s">
        <v>34</v>
      </c>
      <c r="E20" s="39">
        <v>40</v>
      </c>
      <c r="F20" s="40">
        <f>'[1]Công trình'!Q13+'[1]Công trình'!R13</f>
        <v>0</v>
      </c>
      <c r="G20" s="40">
        <f>'[1]Công trình'!S13</f>
        <v>0</v>
      </c>
      <c r="H20" s="40">
        <f>'[1]Chiết tính'!H$88</f>
        <v>1953429</v>
      </c>
      <c r="I20" s="41">
        <v>267413.00979600003</v>
      </c>
      <c r="J20" s="42">
        <f t="shared" si="0"/>
        <v>10696520.391840002</v>
      </c>
      <c r="K20" s="43"/>
      <c r="L20" s="43"/>
      <c r="M20" s="44">
        <v>1</v>
      </c>
    </row>
    <row r="21" spans="1:19" ht="30" x14ac:dyDescent="0.15">
      <c r="A21" s="9">
        <v>16</v>
      </c>
      <c r="B21" s="9" t="str">
        <f>'[1]Công trình'!E14</f>
        <v>TT</v>
      </c>
      <c r="C21" s="10" t="s">
        <v>26</v>
      </c>
      <c r="D21" s="9" t="s">
        <v>31</v>
      </c>
      <c r="E21" s="11">
        <v>10</v>
      </c>
      <c r="F21" s="12">
        <f>'[1]Công trình'!Q14+'[1]Công trình'!R14</f>
        <v>0</v>
      </c>
      <c r="G21" s="12">
        <f>'[1]Công trình'!S14</f>
        <v>0</v>
      </c>
      <c r="H21" s="12">
        <f>'[1]Chiết tính'!H$103</f>
        <v>2960046</v>
      </c>
      <c r="I21" s="36">
        <v>316049.55213600001</v>
      </c>
      <c r="J21" s="13">
        <f t="shared" si="0"/>
        <v>3160495.5213600001</v>
      </c>
      <c r="K21" s="8"/>
      <c r="L21" s="8"/>
      <c r="M21" s="2">
        <v>1</v>
      </c>
    </row>
    <row r="22" spans="1:19" ht="19.75" customHeight="1" x14ac:dyDescent="0.15">
      <c r="A22" s="14"/>
      <c r="B22" s="14"/>
      <c r="C22" s="15" t="s">
        <v>7</v>
      </c>
      <c r="D22" s="16"/>
      <c r="E22" s="17"/>
      <c r="F22" s="17"/>
      <c r="G22" s="17"/>
      <c r="H22" s="17"/>
      <c r="I22" s="18"/>
      <c r="J22" s="19">
        <f>ROUND(SUM(J6:J21),0)</f>
        <v>294461536</v>
      </c>
      <c r="K22" s="20"/>
      <c r="L22" s="20"/>
    </row>
    <row r="23" spans="1:19" ht="19.75" customHeight="1" x14ac:dyDescent="0.15">
      <c r="A23" s="21"/>
      <c r="B23" s="21"/>
      <c r="C23" s="22" t="s">
        <v>8</v>
      </c>
      <c r="D23" s="23"/>
      <c r="E23" s="24"/>
      <c r="F23" s="24"/>
      <c r="G23" s="24"/>
      <c r="H23" s="24"/>
      <c r="I23" s="25"/>
      <c r="J23" s="26">
        <f>ROUNDDOWN(J22,-5)</f>
        <v>294400000</v>
      </c>
      <c r="K23" s="27"/>
      <c r="L23" s="27"/>
    </row>
    <row r="24" spans="1:19" ht="22.25" customHeight="1" x14ac:dyDescent="0.15">
      <c r="A24" s="57" t="s">
        <v>35</v>
      </c>
      <c r="B24" s="58"/>
      <c r="C24" s="59"/>
      <c r="D24" s="58"/>
      <c r="E24" s="59"/>
      <c r="F24" s="59"/>
      <c r="G24" s="59"/>
      <c r="H24" s="59"/>
      <c r="I24" s="59"/>
      <c r="J24" s="60"/>
      <c r="K24" s="28"/>
      <c r="L24" s="28"/>
    </row>
    <row r="25" spans="1:19" ht="7.75" customHeight="1" x14ac:dyDescent="0.15">
      <c r="A25" s="29"/>
      <c r="B25" s="29"/>
      <c r="C25" s="29"/>
      <c r="D25" s="29"/>
      <c r="E25" s="29"/>
      <c r="F25" s="29"/>
      <c r="G25" s="29"/>
      <c r="H25" s="29"/>
      <c r="I25" s="30"/>
      <c r="J25" s="30"/>
      <c r="K25" s="31"/>
      <c r="L25" s="31"/>
      <c r="M25" s="31"/>
      <c r="N25" s="31"/>
      <c r="O25" s="31"/>
      <c r="P25" s="31"/>
      <c r="Q25" s="31"/>
      <c r="R25" s="32"/>
      <c r="S25" s="32"/>
    </row>
    <row r="26" spans="1:19" ht="30" customHeight="1" x14ac:dyDescent="0.15">
      <c r="A26" s="61" t="s">
        <v>9</v>
      </c>
      <c r="B26" s="61"/>
      <c r="C26" s="61"/>
      <c r="D26" s="33"/>
      <c r="E26" s="61" t="s">
        <v>10</v>
      </c>
      <c r="F26" s="61"/>
      <c r="G26" s="61"/>
      <c r="H26" s="61"/>
      <c r="I26" s="61"/>
      <c r="J26" s="61"/>
      <c r="K26" s="31"/>
      <c r="L26" s="31"/>
      <c r="M26" s="31"/>
      <c r="N26" s="31"/>
      <c r="O26" s="31"/>
      <c r="P26" s="31"/>
      <c r="Q26" s="31"/>
      <c r="R26" s="32"/>
      <c r="S26" s="32"/>
    </row>
  </sheetData>
  <mergeCells count="7">
    <mergeCell ref="A26:C26"/>
    <mergeCell ref="E26:J26"/>
    <mergeCell ref="A1:L1"/>
    <mergeCell ref="A2:L2"/>
    <mergeCell ref="A3:L3"/>
    <mergeCell ref="A4:L4"/>
    <mergeCell ref="A24:J24"/>
  </mergeCells>
  <pageMargins left="0.95" right="0.7" top="0.48" bottom="0.75" header="0.3" footer="0.3"/>
  <pageSetup paperSize="9" scale="91" orientation="portrait" blackAndWhite="1" copies="8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Dự thầu</vt:lpstr>
      <vt:lpstr>'Dự thầu'!Print_Area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2026-05-07T17:30:23Z</cp:lastPrinted>
  <dcterms:created xsi:type="dcterms:W3CDTF">2026-05-05T00:48:25Z</dcterms:created>
  <dcterms:modified xsi:type="dcterms:W3CDTF">2026-05-10T16:58:08Z</dcterms:modified>
</cp:coreProperties>
</file>