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Phòng KT xã Kiến Minh-2026/Kênh Đồng Dầm 2/HO SO THIET KE/"/>
    </mc:Choice>
  </mc:AlternateContent>
  <xr:revisionPtr revIDLastSave="0" documentId="13_ncr:1_{CC6B7C0E-A284-2D48-8811-34DB7BD218EA}" xr6:coauthVersionLast="47" xr6:coauthVersionMax="47" xr10:uidLastSave="{00000000-0000-0000-0000-000000000000}"/>
  <bookViews>
    <workbookView xWindow="0" yWindow="660" windowWidth="29040" windowHeight="15840" activeTab="3" xr2:uid="{00000000-000D-0000-FFFF-FFFF00000000}"/>
  </bookViews>
  <sheets>
    <sheet name="SGV" sheetId="2" state="veryHidden" r:id="rId1"/>
    <sheet name="foxz" sheetId="3" state="hidden" r:id="rId2"/>
    <sheet name="foxz_2" sheetId="4" state="veryHidden" r:id="rId3"/>
    <sheet name="TH kinh phí" sheetId="1" r:id="rId4"/>
  </sheets>
  <definedNames>
    <definedName name="_xlnm.Print_Area" localSheetId="3">'TH kinh phí'!$A$1:$I$93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F14" i="1"/>
  <c r="H9" i="1"/>
  <c r="H6" i="1"/>
  <c r="H5" i="1" s="1"/>
  <c r="H17" i="1"/>
  <c r="G17" i="1"/>
  <c r="H11" i="1"/>
  <c r="I11" i="1" s="1"/>
  <c r="L10" i="1"/>
  <c r="I6" i="1" l="1"/>
  <c r="I5" i="1" s="1"/>
  <c r="G5" i="1"/>
  <c r="G7" i="1" l="1"/>
  <c r="H7" i="1" s="1"/>
  <c r="I7" i="1" s="1"/>
  <c r="G10" i="1"/>
  <c r="G12" i="1"/>
  <c r="H12" i="1" l="1"/>
  <c r="I12" i="1" s="1"/>
  <c r="H10" i="1"/>
  <c r="I10" i="1" s="1"/>
  <c r="G8" i="1"/>
  <c r="G15" i="1" s="1"/>
  <c r="G16" i="1" l="1"/>
  <c r="I8" i="1"/>
  <c r="H8" i="1"/>
  <c r="I15" i="1"/>
  <c r="I16" i="1" l="1"/>
  <c r="I13" i="1" s="1"/>
  <c r="I17" i="1" s="1"/>
  <c r="I18" i="1" s="1"/>
  <c r="I19" i="1" s="1"/>
  <c r="H16" i="1"/>
  <c r="H13" i="1" s="1"/>
  <c r="G13" i="1"/>
</calcChain>
</file>

<file path=xl/sharedStrings.xml><?xml version="1.0" encoding="utf-8"?>
<sst xmlns="http://schemas.openxmlformats.org/spreadsheetml/2006/main" count="67" uniqueCount="58">
  <si>
    <t>BẢNG TỔNG MỨC ĐẦU TƯ XÂY DỰNG</t>
  </si>
  <si>
    <t>Đơn vị tính: Đồng</t>
  </si>
  <si>
    <t>STT</t>
  </si>
  <si>
    <t>Khoản mục chi phí</t>
  </si>
  <si>
    <t>Ký hiệu</t>
  </si>
  <si>
    <t>Công thức</t>
  </si>
  <si>
    <t>Chi phí  XD trước thuế</t>
  </si>
  <si>
    <t>Thuế VAT
8%</t>
  </si>
  <si>
    <t>Gía trị sau thuế</t>
  </si>
  <si>
    <t>I</t>
  </si>
  <si>
    <t xml:space="preserve">CHI PHÍ XÂY DỰNG: </t>
  </si>
  <si>
    <t>Gxd</t>
  </si>
  <si>
    <t>G1:G2</t>
  </si>
  <si>
    <t>HM: Nạo vét kênh</t>
  </si>
  <si>
    <t>G1</t>
  </si>
  <si>
    <t>Dự toán chi tiết</t>
  </si>
  <si>
    <t>II</t>
  </si>
  <si>
    <t>CHI PHÍ QUẢN LÝ DỰ ÁN</t>
  </si>
  <si>
    <t>Gql</t>
  </si>
  <si>
    <t>x</t>
  </si>
  <si>
    <t>III</t>
  </si>
  <si>
    <t>CHI PHÍ TƯ VẤN ĐẦU TƯ XÂY DỰNG</t>
  </si>
  <si>
    <t>Gtv</t>
  </si>
  <si>
    <t>Gtv1:Gtv4</t>
  </si>
  <si>
    <t>Chi phí khảo sát</t>
  </si>
  <si>
    <t>Gtv1</t>
  </si>
  <si>
    <t>Chi phí Lập báo cáo KTKT</t>
  </si>
  <si>
    <t>Gtv2</t>
  </si>
  <si>
    <t>Chi phí thẩm tra báo cáo KTKT</t>
  </si>
  <si>
    <t>Gtv3</t>
  </si>
  <si>
    <t>Giá trị tối thiểu</t>
  </si>
  <si>
    <t>Chi phí giám sát thi công xây dựng</t>
  </si>
  <si>
    <t>Gtv4</t>
  </si>
  <si>
    <t>IV</t>
  </si>
  <si>
    <t>CHI PHÍ KHÁC</t>
  </si>
  <si>
    <t>Gk</t>
  </si>
  <si>
    <t>Gk1</t>
  </si>
  <si>
    <t xml:space="preserve">Chi phí thẩm tra phê duyệt quyết toán </t>
  </si>
  <si>
    <t>(Gxd+Gql+Gtv)</t>
  </si>
  <si>
    <t>V</t>
  </si>
  <si>
    <t>DỰ PHÒNG CHI</t>
  </si>
  <si>
    <t>Gdp</t>
  </si>
  <si>
    <t>TỔNG CỘNG</t>
  </si>
  <si>
    <t>I + II + III+IV</t>
  </si>
  <si>
    <t>Kiến Minh, ngày      tháng     năm 2026</t>
  </si>
  <si>
    <t>ĐƠN VỊ LẬP DỰ TOÁN</t>
  </si>
  <si>
    <t>Phí thẩm định dự án đầu tư xây dựng: 500.000 (đ)</t>
  </si>
  <si>
    <t>Gthamdinh</t>
  </si>
  <si>
    <t>Thông tư 28/2023/TT-BTC</t>
  </si>
  <si>
    <t>Chi phí kiểm toán độc lập</t>
  </si>
  <si>
    <t>Gk3</t>
  </si>
  <si>
    <t>Gkiemtoan</t>
  </si>
  <si>
    <t>Nghị định 254/2025/NĐ-CP</t>
  </si>
  <si>
    <t>Tối thiểu</t>
  </si>
  <si>
    <t>Gk1:Gk3</t>
  </si>
  <si>
    <t>LÀM TRÒN</t>
  </si>
  <si>
    <t>CÔNG TRÌNH : NẠO VÉT TUYẾN KÊNH TỪ GỐC ĐA MIẾU BÀ ĐẾN CỐNG BÀ XOÀNG, THÔN PHONG CẦU 2, XÃ KIẾN MINH</t>
  </si>
  <si>
    <t>Bằng chữ: Ba trăm bảy mươi lăm triệu, chín trăm bảy mươi nghìn đồng chẵn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</si>
</sst>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\ _₫_-;\-* #,##0.00\ _₫_-;_-* &quot;-&quot;??\ _₫_-;_-@_-"/>
    <numFmt numFmtId="165" formatCode="_(* #,##0_);_(* \(#,##0\);_(* &quot;-&quot;??_);_(@_)"/>
    <numFmt numFmtId="166" formatCode="0.000%"/>
    <numFmt numFmtId="167" formatCode="0.0000%"/>
  </numFmts>
  <fonts count="17">
    <font>
      <sz val="8.25"/>
      <name val="Microsoft Sans Serif"/>
    </font>
    <font>
      <sz val="11"/>
      <color theme="1"/>
      <name val="Calibri"/>
      <family val="2"/>
      <scheme val="minor"/>
    </font>
    <font>
      <sz val="10"/>
      <name val=".VnTime"/>
      <family val="2"/>
    </font>
    <font>
      <b/>
      <sz val="16"/>
      <name val="Times New Roman"/>
      <family val="1"/>
    </font>
    <font>
      <sz val="12"/>
      <name val="Times New Roman"/>
      <family val="1"/>
    </font>
    <font>
      <sz val="8.25"/>
      <name val="Microsoft Sans Serif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3"/>
      <name val="Times New Roman"/>
      <family val="1"/>
    </font>
    <font>
      <b/>
      <sz val="11"/>
      <color rgb="FFC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2"/>
      <color rgb="FFFF0000"/>
      <name val="Times New Roman"/>
      <family val="1"/>
    </font>
    <font>
      <b/>
      <i/>
      <sz val="13"/>
      <name val="Times New Roman"/>
      <family val="1"/>
    </font>
    <font>
      <i/>
      <sz val="13"/>
      <name val="Times New Roman"/>
      <family val="1"/>
    </font>
    <font>
      <sz val="8.25"/>
      <color indexed="33"/>
      <name val="Microsoft Sans Serif"/>
      <family val="2"/>
    </font>
    <font>
      <b/>
      <sz val="12.5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protection locked="0"/>
    </xf>
    <xf numFmtId="0" fontId="2" fillId="0" borderId="0"/>
    <xf numFmtId="164" fontId="1" fillId="0" borderId="0" applyFont="0" applyFill="0" applyBorder="0" applyAlignment="0" applyProtection="0"/>
  </cellStyleXfs>
  <cellXfs count="78">
    <xf numFmtId="0" fontId="0" fillId="0" borderId="0" xfId="0">
      <protection locked="0"/>
    </xf>
    <xf numFmtId="0" fontId="4" fillId="0" borderId="0" xfId="1" applyFont="1"/>
    <xf numFmtId="0" fontId="5" fillId="0" borderId="0" xfId="0" applyFont="1" applyAlignment="1">
      <alignment vertical="center" wrapText="1"/>
      <protection locked="0"/>
    </xf>
    <xf numFmtId="0" fontId="6" fillId="0" borderId="0" xfId="0" applyFont="1" applyAlignment="1" applyProtection="1">
      <alignment horizontal="center" vertical="center" wrapText="1"/>
    </xf>
    <xf numFmtId="0" fontId="4" fillId="0" borderId="0" xfId="1" applyFont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9" fontId="6" fillId="0" borderId="0" xfId="1" applyNumberFormat="1" applyFont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9" fillId="0" borderId="6" xfId="1" applyFont="1" applyBorder="1" applyAlignment="1">
      <alignment horizontal="justify" vertical="center"/>
    </xf>
    <xf numFmtId="165" fontId="9" fillId="0" borderId="6" xfId="2" applyNumberFormat="1" applyFont="1" applyFill="1" applyBorder="1" applyAlignment="1" applyProtection="1">
      <alignment horizontal="right" vertical="center"/>
    </xf>
    <xf numFmtId="0" fontId="10" fillId="0" borderId="10" xfId="1" applyFont="1" applyBorder="1" applyAlignment="1">
      <alignment horizontal="justify" vertical="center"/>
    </xf>
    <xf numFmtId="0" fontId="10" fillId="0" borderId="10" xfId="1" applyFont="1" applyBorder="1" applyAlignment="1">
      <alignment horizontal="justify" vertical="center" wrapText="1"/>
    </xf>
    <xf numFmtId="165" fontId="10" fillId="0" borderId="10" xfId="1" applyNumberFormat="1" applyFont="1" applyBorder="1" applyAlignment="1">
      <alignment horizontal="justify" vertical="center"/>
    </xf>
    <xf numFmtId="0" fontId="11" fillId="0" borderId="11" xfId="1" applyFont="1" applyBorder="1" applyAlignment="1">
      <alignment horizontal="center" vertical="center"/>
    </xf>
    <xf numFmtId="0" fontId="11" fillId="0" borderId="11" xfId="0" applyFont="1" applyBorder="1" applyAlignment="1" applyProtection="1">
      <alignment horizontal="justify" vertical="center" wrapText="1"/>
    </xf>
    <xf numFmtId="165" fontId="11" fillId="0" borderId="11" xfId="2" applyNumberFormat="1" applyFont="1" applyFill="1" applyBorder="1" applyAlignment="1" applyProtection="1">
      <alignment horizontal="right" vertical="center"/>
    </xf>
    <xf numFmtId="0" fontId="10" fillId="0" borderId="0" xfId="1" applyFont="1" applyAlignment="1">
      <alignment horizontal="justify" vertical="center"/>
    </xf>
    <xf numFmtId="165" fontId="10" fillId="0" borderId="0" xfId="1" applyNumberFormat="1" applyFont="1" applyAlignment="1">
      <alignment horizontal="justify" vertical="center"/>
    </xf>
    <xf numFmtId="0" fontId="9" fillId="0" borderId="11" xfId="1" applyFont="1" applyBorder="1" applyAlignment="1">
      <alignment horizontal="center" vertical="center"/>
    </xf>
    <xf numFmtId="0" fontId="9" fillId="0" borderId="11" xfId="1" applyFont="1" applyBorder="1" applyAlignment="1">
      <alignment horizontal="justify" vertical="center"/>
    </xf>
    <xf numFmtId="166" fontId="10" fillId="0" borderId="12" xfId="1" applyNumberFormat="1" applyFont="1" applyBorder="1" applyAlignment="1">
      <alignment horizontal="center" vertical="center"/>
    </xf>
    <xf numFmtId="166" fontId="10" fillId="0" borderId="13" xfId="1" applyNumberFormat="1" applyFont="1" applyBorder="1" applyAlignment="1">
      <alignment horizontal="center" vertical="center"/>
    </xf>
    <xf numFmtId="166" fontId="10" fillId="0" borderId="14" xfId="1" applyNumberFormat="1" applyFont="1" applyBorder="1" applyAlignment="1">
      <alignment horizontal="center" vertical="center"/>
    </xf>
    <xf numFmtId="165" fontId="9" fillId="0" borderId="11" xfId="2" applyNumberFormat="1" applyFont="1" applyFill="1" applyBorder="1" applyAlignment="1" applyProtection="1">
      <alignment horizontal="right" vertical="center"/>
    </xf>
    <xf numFmtId="3" fontId="9" fillId="0" borderId="11" xfId="2" applyNumberFormat="1" applyFont="1" applyFill="1" applyBorder="1" applyAlignment="1" applyProtection="1">
      <alignment horizontal="right" vertical="center"/>
    </xf>
    <xf numFmtId="0" fontId="11" fillId="0" borderId="11" xfId="1" applyFont="1" applyBorder="1" applyAlignment="1">
      <alignment horizontal="justify" vertical="center"/>
    </xf>
    <xf numFmtId="166" fontId="11" fillId="0" borderId="12" xfId="1" applyNumberFormat="1" applyFont="1" applyBorder="1" applyAlignment="1">
      <alignment horizontal="center" vertical="center"/>
    </xf>
    <xf numFmtId="166" fontId="11" fillId="0" borderId="13" xfId="1" applyNumberFormat="1" applyFont="1" applyBorder="1" applyAlignment="1">
      <alignment horizontal="center" vertical="center"/>
    </xf>
    <xf numFmtId="166" fontId="11" fillId="0" borderId="14" xfId="1" applyNumberFormat="1" applyFont="1" applyBorder="1" applyAlignment="1">
      <alignment horizontal="center" vertical="center"/>
    </xf>
    <xf numFmtId="43" fontId="11" fillId="0" borderId="0" xfId="1" applyNumberFormat="1" applyFont="1" applyAlignment="1">
      <alignment horizontal="justify" vertical="center"/>
    </xf>
    <xf numFmtId="0" fontId="11" fillId="0" borderId="0" xfId="1" applyFont="1" applyAlignment="1">
      <alignment horizontal="justify" vertical="center"/>
    </xf>
    <xf numFmtId="165" fontId="11" fillId="0" borderId="0" xfId="1" applyNumberFormat="1" applyFont="1" applyAlignment="1">
      <alignment horizontal="justify" vertical="center"/>
    </xf>
    <xf numFmtId="167" fontId="11" fillId="0" borderId="14" xfId="1" applyNumberFormat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17" xfId="1" applyFont="1" applyBorder="1" applyAlignment="1">
      <alignment horizontal="justify" vertical="center"/>
    </xf>
    <xf numFmtId="165" fontId="9" fillId="0" borderId="17" xfId="2" applyNumberFormat="1" applyFont="1" applyFill="1" applyBorder="1" applyAlignment="1" applyProtection="1">
      <alignment horizontal="right" vertical="center"/>
    </xf>
    <xf numFmtId="0" fontId="10" fillId="0" borderId="16" xfId="1" applyFont="1" applyBorder="1" applyAlignment="1">
      <alignment horizontal="center" vertical="center"/>
    </xf>
    <xf numFmtId="165" fontId="10" fillId="0" borderId="16" xfId="1" applyNumberFormat="1" applyFont="1" applyBorder="1" applyAlignment="1">
      <alignment horizontal="right" vertical="center"/>
    </xf>
    <xf numFmtId="37" fontId="10" fillId="0" borderId="16" xfId="2" applyNumberFormat="1" applyFont="1" applyFill="1" applyBorder="1" applyAlignment="1" applyProtection="1">
      <alignment horizontal="right" vertical="center"/>
    </xf>
    <xf numFmtId="37" fontId="11" fillId="0" borderId="0" xfId="1" applyNumberFormat="1" applyFont="1" applyAlignment="1">
      <alignment horizontal="justify" vertical="center"/>
    </xf>
    <xf numFmtId="0" fontId="1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15" fillId="0" borderId="0" xfId="0" applyFont="1" applyAlignment="1" applyProtection="1">
      <alignment vertical="center" wrapText="1"/>
    </xf>
    <xf numFmtId="0" fontId="15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vertical="center" wrapText="1"/>
    </xf>
    <xf numFmtId="0" fontId="12" fillId="0" borderId="15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11" fillId="0" borderId="16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3" fontId="16" fillId="0" borderId="0" xfId="0" applyNumberFormat="1" applyFont="1" applyAlignment="1" applyProtection="1">
      <alignment horizontal="center" vertical="center" wrapText="1"/>
    </xf>
    <xf numFmtId="0" fontId="16" fillId="0" borderId="0" xfId="0" applyFont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right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166" fontId="11" fillId="0" borderId="12" xfId="1" applyNumberFormat="1" applyFont="1" applyBorder="1" applyAlignment="1">
      <alignment horizontal="center" vertical="center"/>
    </xf>
    <xf numFmtId="166" fontId="11" fillId="0" borderId="13" xfId="1" applyNumberFormat="1" applyFont="1" applyBorder="1" applyAlignment="1">
      <alignment horizontal="center" vertical="center"/>
    </xf>
    <xf numFmtId="166" fontId="11" fillId="0" borderId="14" xfId="1" applyNumberFormat="1" applyFont="1" applyBorder="1" applyAlignment="1">
      <alignment horizontal="center" vertical="center"/>
    </xf>
    <xf numFmtId="166" fontId="9" fillId="0" borderId="12" xfId="1" applyNumberFormat="1" applyFont="1" applyBorder="1" applyAlignment="1">
      <alignment horizontal="center" vertical="center"/>
    </xf>
    <xf numFmtId="166" fontId="9" fillId="0" borderId="13" xfId="1" applyNumberFormat="1" applyFont="1" applyBorder="1" applyAlignment="1">
      <alignment horizontal="center" vertical="center"/>
    </xf>
    <xf numFmtId="166" fontId="9" fillId="0" borderId="14" xfId="1" applyNumberFormat="1" applyFont="1" applyBorder="1" applyAlignment="1">
      <alignment horizontal="center" vertical="center"/>
    </xf>
    <xf numFmtId="166" fontId="9" fillId="0" borderId="18" xfId="1" applyNumberFormat="1" applyFont="1" applyBorder="1" applyAlignment="1">
      <alignment horizontal="center" vertical="center"/>
    </xf>
    <xf numFmtId="166" fontId="9" fillId="0" borderId="19" xfId="1" applyNumberFormat="1" applyFont="1" applyBorder="1" applyAlignment="1">
      <alignment horizontal="center" vertical="center"/>
    </xf>
    <xf numFmtId="166" fontId="9" fillId="0" borderId="20" xfId="1" applyNumberFormat="1" applyFont="1" applyBorder="1" applyAlignment="1">
      <alignment horizontal="center" vertical="center"/>
    </xf>
  </cellXfs>
  <cellStyles count="3">
    <cellStyle name="Comma 2" xfId="2" xr:uid="{00000000-0005-0000-0000-000000000000}"/>
    <cellStyle name="Normal" xfId="0" builtinId="0"/>
    <cellStyle name="Normal_Tong hop kinh phi - Nha xuong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F13C2-D645-4CE3-9E88-09A100E83E3A}">
  <dimension ref="A1"/>
  <sheetViews>
    <sheetView workbookViewId="0"/>
  </sheetViews>
  <sheetFormatPr baseColWidth="10" defaultColWidth="8.75" defaultRowHeight="1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DC4B2-502F-49C1-ACBD-3CBDF0CDA8A6}">
  <dimension ref="A1"/>
  <sheetViews>
    <sheetView workbookViewId="0"/>
  </sheetViews>
  <sheetFormatPr baseColWidth="10" defaultColWidth="8.75" defaultRowHeight="1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5" defaultRowHeight="11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62F07-3CC4-46C9-84A2-70B3FCC3888C}">
  <dimension ref="A1:IV23"/>
  <sheetViews>
    <sheetView tabSelected="1" zoomScaleNormal="100" workbookViewId="0">
      <selection activeCell="G6" sqref="G6"/>
    </sheetView>
  </sheetViews>
  <sheetFormatPr baseColWidth="10" defaultColWidth="10" defaultRowHeight="15" customHeight="1"/>
  <cols>
    <col min="1" max="1" width="6.75" style="2" customWidth="1"/>
    <col min="2" max="2" width="48.5" style="2" customWidth="1"/>
    <col min="3" max="3" width="10" style="2" customWidth="1"/>
    <col min="4" max="4" width="13.25" style="2" customWidth="1"/>
    <col min="5" max="5" width="8.75" style="2" customWidth="1"/>
    <col min="6" max="6" width="18" style="2" customWidth="1"/>
    <col min="7" max="7" width="23.25" style="2" customWidth="1"/>
    <col min="8" max="8" width="18.25" style="2" customWidth="1"/>
    <col min="9" max="9" width="21.5" style="2" customWidth="1"/>
    <col min="10" max="10" width="18" style="45" customWidth="1"/>
    <col min="11" max="11" width="19.25" style="46" customWidth="1"/>
    <col min="12" max="12" width="15" style="47" customWidth="1"/>
    <col min="13" max="13" width="17.75" style="47" customWidth="1"/>
    <col min="14" max="14" width="15" style="47" customWidth="1"/>
    <col min="15" max="15" width="50" style="2" customWidth="1"/>
    <col min="16" max="16384" width="10" style="2"/>
  </cols>
  <sheetData>
    <row r="1" spans="1:256" ht="26.25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38.25" customHeight="1">
      <c r="A2" s="54" t="s">
        <v>56</v>
      </c>
      <c r="B2" s="55"/>
      <c r="C2" s="55"/>
      <c r="D2" s="55"/>
      <c r="E2" s="55"/>
      <c r="F2" s="55"/>
      <c r="G2" s="55"/>
      <c r="H2" s="55"/>
      <c r="I2" s="5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8.75" customHeight="1">
      <c r="A3" s="3"/>
      <c r="B3" s="3"/>
      <c r="C3" s="3"/>
      <c r="D3" s="3"/>
      <c r="E3" s="3"/>
      <c r="F3" s="3"/>
      <c r="G3" s="3"/>
      <c r="H3" s="56" t="s">
        <v>1</v>
      </c>
      <c r="I3" s="5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ht="34.5" customHeight="1">
      <c r="A4" s="5" t="s">
        <v>2</v>
      </c>
      <c r="B4" s="5" t="s">
        <v>3</v>
      </c>
      <c r="C4" s="5" t="s">
        <v>4</v>
      </c>
      <c r="D4" s="57" t="s">
        <v>5</v>
      </c>
      <c r="E4" s="58"/>
      <c r="F4" s="59"/>
      <c r="G4" s="5" t="s">
        <v>6</v>
      </c>
      <c r="H4" s="5" t="s">
        <v>7</v>
      </c>
      <c r="I4" s="5" t="s">
        <v>8</v>
      </c>
      <c r="J4" s="6"/>
      <c r="K4" s="7">
        <v>0.08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ht="18" customHeight="1">
      <c r="A5" s="8" t="s">
        <v>9</v>
      </c>
      <c r="B5" s="9" t="s">
        <v>10</v>
      </c>
      <c r="C5" s="8" t="s">
        <v>11</v>
      </c>
      <c r="D5" s="60" t="s">
        <v>12</v>
      </c>
      <c r="E5" s="61"/>
      <c r="F5" s="62"/>
      <c r="G5" s="10">
        <f>SUM(G6:G6)</f>
        <v>272593036</v>
      </c>
      <c r="H5" s="10">
        <f>SUM(H6:H6)</f>
        <v>21807442.879999999</v>
      </c>
      <c r="I5" s="10">
        <f>SUM(I6:I6)</f>
        <v>294400000</v>
      </c>
      <c r="J5" s="11"/>
      <c r="K5" s="12"/>
      <c r="L5" s="13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18" customHeight="1">
      <c r="A6" s="14">
        <v>1</v>
      </c>
      <c r="B6" s="15" t="s">
        <v>13</v>
      </c>
      <c r="C6" s="14" t="s">
        <v>14</v>
      </c>
      <c r="D6" s="63" t="s">
        <v>15</v>
      </c>
      <c r="E6" s="64"/>
      <c r="F6" s="65"/>
      <c r="G6" s="16">
        <v>272593036</v>
      </c>
      <c r="H6" s="16">
        <f>+G6*8%</f>
        <v>21807442.879999999</v>
      </c>
      <c r="I6" s="16">
        <f>+ROUND(SUM(G6+H6),-3)</f>
        <v>294400000</v>
      </c>
      <c r="J6" s="17"/>
      <c r="K6" s="18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</row>
    <row r="7" spans="1:256" ht="18" customHeight="1">
      <c r="A7" s="19" t="s">
        <v>16</v>
      </c>
      <c r="B7" s="20" t="s">
        <v>17</v>
      </c>
      <c r="C7" s="19" t="s">
        <v>18</v>
      </c>
      <c r="D7" s="21">
        <v>3.2629999999999999E-2</v>
      </c>
      <c r="E7" s="22" t="s">
        <v>19</v>
      </c>
      <c r="F7" s="23" t="s">
        <v>11</v>
      </c>
      <c r="G7" s="24">
        <f>+G5*D7</f>
        <v>8894710.76468</v>
      </c>
      <c r="H7" s="24">
        <f>+G7*$K$4</f>
        <v>711576.86117439996</v>
      </c>
      <c r="I7" s="25">
        <f>+ROUND(H7+G7,-3)</f>
        <v>9606000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</row>
    <row r="8" spans="1:256" ht="27" customHeight="1">
      <c r="A8" s="19" t="s">
        <v>20</v>
      </c>
      <c r="B8" s="20" t="s">
        <v>21</v>
      </c>
      <c r="C8" s="19" t="s">
        <v>22</v>
      </c>
      <c r="D8" s="66" t="s">
        <v>23</v>
      </c>
      <c r="E8" s="67"/>
      <c r="F8" s="68"/>
      <c r="G8" s="24">
        <f>SUM(G9:G12)</f>
        <v>44917277.807280004</v>
      </c>
      <c r="H8" s="24">
        <f>SUM(H9:H12)</f>
        <v>3593382.2245824006</v>
      </c>
      <c r="I8" s="24">
        <f>SUM(I9:I12)</f>
        <v>48316000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</row>
    <row r="9" spans="1:256" ht="22" customHeight="1">
      <c r="A9" s="14">
        <v>1</v>
      </c>
      <c r="B9" s="26" t="s">
        <v>24</v>
      </c>
      <c r="C9" s="14" t="s">
        <v>25</v>
      </c>
      <c r="D9" s="69" t="s">
        <v>15</v>
      </c>
      <c r="E9" s="70"/>
      <c r="F9" s="71"/>
      <c r="G9" s="16">
        <v>16934542.5</v>
      </c>
      <c r="H9" s="16">
        <f>+G9*8%</f>
        <v>1354763.4000000001</v>
      </c>
      <c r="I9" s="16">
        <v>18094000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</row>
    <row r="10" spans="1:256" ht="18" customHeight="1">
      <c r="A10" s="14">
        <v>2</v>
      </c>
      <c r="B10" s="26" t="s">
        <v>26</v>
      </c>
      <c r="C10" s="14" t="s">
        <v>27</v>
      </c>
      <c r="D10" s="27">
        <v>6.2E-2</v>
      </c>
      <c r="E10" s="28" t="s">
        <v>19</v>
      </c>
      <c r="F10" s="29" t="s">
        <v>11</v>
      </c>
      <c r="G10" s="16">
        <f>+G5*D10</f>
        <v>16900768.232000001</v>
      </c>
      <c r="H10" s="16">
        <f>G10*$K$4</f>
        <v>1352061.4585600002</v>
      </c>
      <c r="I10" s="16">
        <f t="shared" ref="I10:I15" si="0">+ROUND(SUM(G10+H10),-3)</f>
        <v>18253000</v>
      </c>
      <c r="J10" s="17"/>
      <c r="K10" s="17"/>
      <c r="L10" s="17">
        <f>0.189+0.183</f>
        <v>0.372</v>
      </c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</row>
    <row r="11" spans="1:256" ht="18" customHeight="1">
      <c r="A11" s="14">
        <v>3</v>
      </c>
      <c r="B11" s="26" t="s">
        <v>28</v>
      </c>
      <c r="C11" s="14" t="s">
        <v>29</v>
      </c>
      <c r="D11" s="69" t="s">
        <v>30</v>
      </c>
      <c r="E11" s="70"/>
      <c r="F11" s="71"/>
      <c r="G11" s="16">
        <v>4000000</v>
      </c>
      <c r="H11" s="16">
        <f>G11*$K$4</f>
        <v>320000</v>
      </c>
      <c r="I11" s="16">
        <f t="shared" si="0"/>
        <v>4320000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</row>
    <row r="12" spans="1:256" ht="18" customHeight="1">
      <c r="A12" s="14">
        <v>4</v>
      </c>
      <c r="B12" s="26" t="s">
        <v>31</v>
      </c>
      <c r="C12" s="14" t="s">
        <v>32</v>
      </c>
      <c r="D12" s="27">
        <v>2.598E-2</v>
      </c>
      <c r="E12" s="28" t="s">
        <v>19</v>
      </c>
      <c r="F12" s="29" t="s">
        <v>11</v>
      </c>
      <c r="G12" s="16">
        <f>+G5*D12</f>
        <v>7081967.0752799995</v>
      </c>
      <c r="H12" s="16">
        <f>G12*$K$4</f>
        <v>566557.36602239998</v>
      </c>
      <c r="I12" s="16">
        <f t="shared" si="0"/>
        <v>7649000</v>
      </c>
      <c r="J12" s="30"/>
      <c r="K12" s="31"/>
      <c r="L12" s="32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</row>
    <row r="13" spans="1:256" ht="18" customHeight="1">
      <c r="A13" s="19" t="s">
        <v>33</v>
      </c>
      <c r="B13" s="20" t="s">
        <v>34</v>
      </c>
      <c r="C13" s="19" t="s">
        <v>35</v>
      </c>
      <c r="D13" s="72" t="s">
        <v>54</v>
      </c>
      <c r="E13" s="73"/>
      <c r="F13" s="74"/>
      <c r="G13" s="24">
        <f>+SUM(G14:G16)</f>
        <v>5493996.8759509884</v>
      </c>
      <c r="H13" s="24">
        <f>+SUM(H14:H16)</f>
        <v>250679.05887126527</v>
      </c>
      <c r="I13" s="24">
        <f>+SUM(I14:I16)</f>
        <v>5745000</v>
      </c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</row>
    <row r="14" spans="1:256" ht="31" customHeight="1">
      <c r="A14" s="14">
        <v>1</v>
      </c>
      <c r="B14" s="26" t="s">
        <v>46</v>
      </c>
      <c r="C14" s="14" t="s">
        <v>36</v>
      </c>
      <c r="D14" s="27" t="s">
        <v>53</v>
      </c>
      <c r="E14" s="28"/>
      <c r="F14" s="33" t="str">
        <f>""</f>
        <v/>
      </c>
      <c r="G14" s="16">
        <v>500000</v>
      </c>
      <c r="H14" s="16"/>
      <c r="I14" s="16">
        <f t="shared" ref="I14" si="1">G14+H14</f>
        <v>500000</v>
      </c>
      <c r="J14" s="31" t="s">
        <v>47</v>
      </c>
      <c r="K14" s="31">
        <v>1</v>
      </c>
      <c r="L14" s="31"/>
      <c r="M14" s="31"/>
      <c r="N14" s="31"/>
      <c r="O14" s="31" t="s">
        <v>48</v>
      </c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  <c r="IU14" s="31"/>
      <c r="IV14" s="31"/>
    </row>
    <row r="15" spans="1:256" ht="18" customHeight="1">
      <c r="A15" s="14">
        <v>2</v>
      </c>
      <c r="B15" s="26" t="s">
        <v>37</v>
      </c>
      <c r="C15" s="14" t="s">
        <v>36</v>
      </c>
      <c r="D15" s="27">
        <v>5.7000000000000002E-3</v>
      </c>
      <c r="E15" s="28" t="s">
        <v>19</v>
      </c>
      <c r="F15" s="33" t="s">
        <v>38</v>
      </c>
      <c r="G15" s="16">
        <f>+(G5+G7+G8)*D15</f>
        <v>1860508.6400601722</v>
      </c>
      <c r="H15" s="16"/>
      <c r="I15" s="16">
        <f t="shared" si="0"/>
        <v>1861000</v>
      </c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  <c r="IU15" s="31"/>
      <c r="IV15" s="31"/>
    </row>
    <row r="16" spans="1:256" ht="18" customHeight="1">
      <c r="A16" s="14">
        <v>3</v>
      </c>
      <c r="B16" s="26" t="s">
        <v>49</v>
      </c>
      <c r="C16" s="14" t="s">
        <v>50</v>
      </c>
      <c r="D16" s="27">
        <v>9.5999999999999992E-3</v>
      </c>
      <c r="E16" s="28"/>
      <c r="F16" s="33" t="s">
        <v>38</v>
      </c>
      <c r="G16" s="16">
        <f>+(G5+G7+G8)*D16</f>
        <v>3133488.235890816</v>
      </c>
      <c r="H16" s="16">
        <f>K4*G16</f>
        <v>250679.05887126527</v>
      </c>
      <c r="I16" s="16">
        <f>ROUND(G16+H16,-3)</f>
        <v>3384000</v>
      </c>
      <c r="J16" s="31" t="s">
        <v>51</v>
      </c>
      <c r="K16" s="31">
        <v>1</v>
      </c>
      <c r="L16" s="31"/>
      <c r="M16" s="31"/>
      <c r="N16" s="31"/>
      <c r="O16" s="31" t="s">
        <v>52</v>
      </c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  <c r="IU16" s="31"/>
      <c r="IV16" s="31"/>
    </row>
    <row r="17" spans="1:256" ht="18" customHeight="1">
      <c r="A17" s="34" t="s">
        <v>39</v>
      </c>
      <c r="B17" s="35" t="s">
        <v>40</v>
      </c>
      <c r="C17" s="34" t="s">
        <v>41</v>
      </c>
      <c r="D17" s="75">
        <v>0.05</v>
      </c>
      <c r="E17" s="76"/>
      <c r="F17" s="77"/>
      <c r="G17" s="36">
        <f>SUM(G18:G18)</f>
        <v>0</v>
      </c>
      <c r="H17" s="36">
        <f>SUM(H18:H18)</f>
        <v>0</v>
      </c>
      <c r="I17" s="36">
        <f>+ROUND((I5+I7+I8+I13)*D17,-3)</f>
        <v>17903000</v>
      </c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  <c r="IU17" s="31"/>
      <c r="IV17" s="31"/>
    </row>
    <row r="18" spans="1:256" ht="18" customHeight="1">
      <c r="A18" s="37"/>
      <c r="B18" s="37" t="s">
        <v>42</v>
      </c>
      <c r="C18" s="52" t="s">
        <v>43</v>
      </c>
      <c r="D18" s="52"/>
      <c r="E18" s="52"/>
      <c r="F18" s="52"/>
      <c r="G18" s="38"/>
      <c r="H18" s="38"/>
      <c r="I18" s="39">
        <f>+I13+I8+I7+I5+I17</f>
        <v>375970000</v>
      </c>
      <c r="J18" s="32">
        <v>400000000</v>
      </c>
      <c r="K18" s="31"/>
      <c r="L18" s="40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</row>
    <row r="19" spans="1:256" ht="18" customHeight="1">
      <c r="A19" s="37"/>
      <c r="B19" s="37" t="s">
        <v>55</v>
      </c>
      <c r="C19" s="52"/>
      <c r="D19" s="52"/>
      <c r="E19" s="52"/>
      <c r="F19" s="52"/>
      <c r="G19" s="38"/>
      <c r="H19" s="38"/>
      <c r="I19" s="39">
        <f>ROUND(I18,-3)</f>
        <v>375970000</v>
      </c>
      <c r="J19" s="32"/>
      <c r="K19" s="31"/>
      <c r="L19" s="40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  <c r="IU19" s="31"/>
      <c r="IV19" s="31"/>
    </row>
    <row r="20" spans="1:256" ht="16.5" customHeight="1">
      <c r="A20" s="48" t="s">
        <v>57</v>
      </c>
      <c r="B20" s="48"/>
      <c r="C20" s="48"/>
      <c r="D20" s="48"/>
      <c r="E20" s="48"/>
      <c r="F20" s="48"/>
      <c r="G20" s="48"/>
      <c r="H20" s="48"/>
      <c r="I20" s="48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</row>
    <row r="21" spans="1:256" ht="16.5" customHeight="1">
      <c r="A21" s="41"/>
      <c r="B21" s="41"/>
      <c r="C21" s="41"/>
      <c r="D21" s="41"/>
      <c r="E21" s="41"/>
      <c r="F21" s="41"/>
      <c r="G21" s="49" t="s">
        <v>44</v>
      </c>
      <c r="H21" s="49"/>
      <c r="I21" s="49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</row>
    <row r="22" spans="1:256" ht="16.5" customHeight="1">
      <c r="A22" s="42"/>
      <c r="B22" s="43"/>
      <c r="C22" s="43"/>
      <c r="D22" s="50"/>
      <c r="E22" s="50"/>
      <c r="F22" s="50"/>
      <c r="G22" s="51" t="s">
        <v>45</v>
      </c>
      <c r="H22" s="51"/>
      <c r="I22" s="51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</row>
    <row r="23" spans="1:256" ht="30.75" customHeight="1">
      <c r="A23" s="44"/>
      <c r="B23" s="1"/>
      <c r="C23" s="44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</sheetData>
  <mergeCells count="17">
    <mergeCell ref="C18:F18"/>
    <mergeCell ref="A1:I1"/>
    <mergeCell ref="A2:I2"/>
    <mergeCell ref="H3:I3"/>
    <mergeCell ref="D4:F4"/>
    <mergeCell ref="D5:F5"/>
    <mergeCell ref="D6:F6"/>
    <mergeCell ref="D8:F8"/>
    <mergeCell ref="D9:F9"/>
    <mergeCell ref="D11:F11"/>
    <mergeCell ref="D13:F13"/>
    <mergeCell ref="D17:F17"/>
    <mergeCell ref="A20:I20"/>
    <mergeCell ref="G21:I21"/>
    <mergeCell ref="D22:F22"/>
    <mergeCell ref="G22:I22"/>
    <mergeCell ref="C19:F19"/>
  </mergeCells>
  <pageMargins left="0.78740157480314965" right="0" top="0.59055118110236227" bottom="0.59055118110236227" header="0.39370078740157483" footer="0.39370078740157483"/>
  <pageSetup paperSize="9" orientation="landscape" blackAndWhite="1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foxz</vt:lpstr>
      <vt:lpstr>TH kinh phí</vt:lpstr>
      <vt:lpstr>'TH kinh phí'!Print_Area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</dc:creator>
  <cp:lastModifiedBy>Microsoft Office User</cp:lastModifiedBy>
  <cp:lastPrinted>2026-03-30T07:06:08Z</cp:lastPrinted>
  <dcterms:created xsi:type="dcterms:W3CDTF">2026-03-08T01:45:19Z</dcterms:created>
  <dcterms:modified xsi:type="dcterms:W3CDTF">2026-05-27T21:17:54Z</dcterms:modified>
</cp:coreProperties>
</file>