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SUA CHUA KENH XAY KIEN MINH\"/>
    </mc:Choice>
  </mc:AlternateContent>
  <bookViews>
    <workbookView xWindow="-120" yWindow="-120" windowWidth="29040" windowHeight="15720" firstSheet="1" activeTab="1"/>
  </bookViews>
  <sheets>
    <sheet name="SGV" sheetId="9" state="veryHidden" r:id="rId1"/>
    <sheet name="TH KL" sheetId="7" r:id="rId2"/>
    <sheet name="KLCN" sheetId="5" r:id="rId3"/>
    <sheet name="KL  KSDH" sheetId="8" r:id="rId4"/>
    <sheet name="KLCN Đại Đồng" sheetId="1" state="hidden" r:id="rId5"/>
    <sheet name="KLCN Đại Đồng 2 (đoạn 1)" sheetId="3" state="hidden" r:id="rId6"/>
    <sheet name="KLCN Đại Đồng 2 (đoạn 2)" sheetId="4" state="hidden" r:id="rId7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9" i="7" l="1"/>
  <c r="H55" i="7"/>
  <c r="H58" i="7"/>
  <c r="H54" i="7"/>
  <c r="H49" i="7"/>
  <c r="H53" i="7"/>
  <c r="H57" i="7"/>
  <c r="H26" i="7"/>
  <c r="H23" i="7"/>
  <c r="H27" i="7"/>
  <c r="I52" i="7"/>
  <c r="H31" i="7"/>
  <c r="H30" i="7"/>
  <c r="H29" i="7"/>
  <c r="I47" i="7"/>
  <c r="I46" i="7"/>
  <c r="E44" i="7"/>
  <c r="H44" i="7" s="1"/>
  <c r="I44" i="7" s="1"/>
  <c r="E45" i="7"/>
  <c r="H45" i="7" s="1"/>
  <c r="I45" i="7" s="1"/>
  <c r="E43" i="7"/>
  <c r="H43" i="7" s="1"/>
  <c r="I43" i="7" s="1"/>
  <c r="H164" i="5"/>
  <c r="H25" i="7"/>
  <c r="J163" i="5"/>
  <c r="I40" i="5"/>
  <c r="O112" i="5"/>
  <c r="O114" i="5"/>
  <c r="O116" i="5"/>
  <c r="O118" i="5"/>
  <c r="O120" i="5"/>
  <c r="O122" i="5"/>
  <c r="O124" i="5"/>
  <c r="O126" i="5"/>
  <c r="O128" i="5"/>
  <c r="O130" i="5"/>
  <c r="O132" i="5"/>
  <c r="O134" i="5"/>
  <c r="O136" i="5"/>
  <c r="O138" i="5"/>
  <c r="O140" i="5"/>
  <c r="O142" i="5"/>
  <c r="O144" i="5"/>
  <c r="O146" i="5"/>
  <c r="O148" i="5"/>
  <c r="O150" i="5"/>
  <c r="O110" i="5"/>
  <c r="O69" i="5"/>
  <c r="O71" i="5"/>
  <c r="O73" i="5"/>
  <c r="O75" i="5"/>
  <c r="O77" i="5"/>
  <c r="O79" i="5"/>
  <c r="O81" i="5"/>
  <c r="O83" i="5"/>
  <c r="O85" i="5"/>
  <c r="O87" i="5"/>
  <c r="O89" i="5"/>
  <c r="O91" i="5"/>
  <c r="O93" i="5"/>
  <c r="O95" i="5"/>
  <c r="O97" i="5"/>
  <c r="O99" i="5"/>
  <c r="O101" i="5"/>
  <c r="O103" i="5"/>
  <c r="O105" i="5"/>
  <c r="O107" i="5"/>
  <c r="O67" i="5"/>
  <c r="O10" i="5"/>
  <c r="O12" i="5"/>
  <c r="O14" i="5"/>
  <c r="O16" i="5"/>
  <c r="O18" i="5"/>
  <c r="O20" i="5"/>
  <c r="O22" i="5"/>
  <c r="O24" i="5"/>
  <c r="O26" i="5"/>
  <c r="O28" i="5"/>
  <c r="O30" i="5"/>
  <c r="O32" i="5"/>
  <c r="O34" i="5"/>
  <c r="O36" i="5"/>
  <c r="O38" i="5"/>
  <c r="O40" i="5"/>
  <c r="O42" i="5"/>
  <c r="O44" i="5"/>
  <c r="O46" i="5"/>
  <c r="O48" i="5"/>
  <c r="O50" i="5"/>
  <c r="O52" i="5"/>
  <c r="O54" i="5"/>
  <c r="O56" i="5"/>
  <c r="O58" i="5"/>
  <c r="O60" i="5"/>
  <c r="O62" i="5"/>
  <c r="O64" i="5"/>
  <c r="O8" i="5"/>
  <c r="I56" i="7" l="1"/>
  <c r="O65" i="5"/>
  <c r="O108" i="5"/>
  <c r="H50" i="7"/>
  <c r="H51" i="7"/>
  <c r="O151" i="5"/>
  <c r="D33" i="7"/>
  <c r="O152" i="5" l="1"/>
  <c r="H163" i="5" s="1"/>
  <c r="I39" i="7" s="1"/>
  <c r="I48" i="7"/>
  <c r="A3" i="8"/>
  <c r="A2" i="8"/>
  <c r="D10" i="8"/>
  <c r="H10" i="8" s="1"/>
  <c r="M11" i="8"/>
  <c r="D37" i="7"/>
  <c r="I37" i="7" s="1"/>
  <c r="H36" i="7"/>
  <c r="H35" i="7"/>
  <c r="H33" i="7"/>
  <c r="A3" i="7"/>
  <c r="A2" i="7"/>
  <c r="I10" i="8" l="1"/>
  <c r="J10" i="8"/>
  <c r="I11" i="8"/>
  <c r="J11" i="8"/>
  <c r="H11" i="8"/>
  <c r="I38" i="7"/>
  <c r="D35" i="7"/>
  <c r="I33" i="7"/>
  <c r="D36" i="7"/>
  <c r="I36" i="7" s="1"/>
  <c r="I34" i="7" s="1"/>
  <c r="H20" i="7" l="1"/>
  <c r="I19" i="7"/>
  <c r="J162" i="5"/>
  <c r="J161" i="5"/>
  <c r="J160" i="5"/>
  <c r="J159" i="5"/>
  <c r="J158" i="5"/>
  <c r="J157" i="5"/>
  <c r="I126" i="5"/>
  <c r="I134" i="5"/>
  <c r="I136" i="5"/>
  <c r="I146" i="5"/>
  <c r="K136" i="5"/>
  <c r="M128" i="5"/>
  <c r="M103" i="5"/>
  <c r="I69" i="5"/>
  <c r="I73" i="5"/>
  <c r="I77" i="5"/>
  <c r="I105" i="5"/>
  <c r="G77" i="5"/>
  <c r="G79" i="5"/>
  <c r="G99" i="5"/>
  <c r="G101" i="5"/>
  <c r="M10" i="5"/>
  <c r="M14" i="5"/>
  <c r="M16" i="5"/>
  <c r="M36" i="5"/>
  <c r="K14" i="5"/>
  <c r="K40" i="5"/>
  <c r="K42" i="5"/>
  <c r="K46" i="5"/>
  <c r="K58" i="5"/>
  <c r="G14" i="5"/>
  <c r="E14" i="5"/>
  <c r="E16" i="5"/>
  <c r="B151" i="5"/>
  <c r="C150" i="5"/>
  <c r="G150" i="5" s="1"/>
  <c r="C148" i="5"/>
  <c r="E148" i="5" s="1"/>
  <c r="C146" i="5"/>
  <c r="E146" i="5" s="1"/>
  <c r="C144" i="5"/>
  <c r="E144" i="5" s="1"/>
  <c r="C142" i="5"/>
  <c r="I142" i="5" s="1"/>
  <c r="C140" i="5"/>
  <c r="G140" i="5" s="1"/>
  <c r="C138" i="5"/>
  <c r="G138" i="5" s="1"/>
  <c r="C136" i="5"/>
  <c r="E136" i="5" s="1"/>
  <c r="C134" i="5"/>
  <c r="K134" i="5" s="1"/>
  <c r="C132" i="5"/>
  <c r="I132" i="5" s="1"/>
  <c r="C130" i="5"/>
  <c r="I130" i="5" s="1"/>
  <c r="C128" i="5"/>
  <c r="I128" i="5" s="1"/>
  <c r="C126" i="5"/>
  <c r="E126" i="5" s="1"/>
  <c r="C124" i="5"/>
  <c r="K124" i="5" s="1"/>
  <c r="C122" i="5"/>
  <c r="K122" i="5" s="1"/>
  <c r="C120" i="5"/>
  <c r="K120" i="5" s="1"/>
  <c r="C118" i="5"/>
  <c r="G118" i="5" s="1"/>
  <c r="C116" i="5"/>
  <c r="E116" i="5" s="1"/>
  <c r="C114" i="5"/>
  <c r="E114" i="5" s="1"/>
  <c r="C112" i="5"/>
  <c r="E112" i="5" s="1"/>
  <c r="M110" i="5"/>
  <c r="G110" i="5"/>
  <c r="E110" i="5"/>
  <c r="C110" i="5"/>
  <c r="K110" i="5" s="1"/>
  <c r="B108" i="5"/>
  <c r="C107" i="5"/>
  <c r="M107" i="5" s="1"/>
  <c r="C105" i="5"/>
  <c r="G105" i="5" s="1"/>
  <c r="C103" i="5"/>
  <c r="G103" i="5" s="1"/>
  <c r="C101" i="5"/>
  <c r="I101" i="5" s="1"/>
  <c r="C99" i="5"/>
  <c r="K99" i="5" s="1"/>
  <c r="C97" i="5"/>
  <c r="M97" i="5" s="1"/>
  <c r="C95" i="5"/>
  <c r="M95" i="5" s="1"/>
  <c r="C93" i="5"/>
  <c r="M93" i="5" s="1"/>
  <c r="C91" i="5"/>
  <c r="I91" i="5" s="1"/>
  <c r="C89" i="5"/>
  <c r="K89" i="5" s="1"/>
  <c r="C87" i="5"/>
  <c r="K87" i="5" s="1"/>
  <c r="C85" i="5"/>
  <c r="K85" i="5" s="1"/>
  <c r="C83" i="5"/>
  <c r="G83" i="5" s="1"/>
  <c r="C81" i="5"/>
  <c r="I81" i="5" s="1"/>
  <c r="C79" i="5"/>
  <c r="I79" i="5" s="1"/>
  <c r="C77" i="5"/>
  <c r="K77" i="5" s="1"/>
  <c r="C75" i="5"/>
  <c r="M75" i="5" s="1"/>
  <c r="C73" i="5"/>
  <c r="G73" i="5" s="1"/>
  <c r="C71" i="5"/>
  <c r="G71" i="5" s="1"/>
  <c r="C69" i="5"/>
  <c r="G69" i="5" s="1"/>
  <c r="C67" i="5"/>
  <c r="K67" i="5" s="1"/>
  <c r="B65" i="5"/>
  <c r="C64" i="5"/>
  <c r="G64" i="5" s="1"/>
  <c r="C62" i="5"/>
  <c r="M62" i="5" s="1"/>
  <c r="C60" i="5"/>
  <c r="M60" i="5" s="1"/>
  <c r="C58" i="5"/>
  <c r="M58" i="5" s="1"/>
  <c r="C56" i="5"/>
  <c r="I56" i="5" s="1"/>
  <c r="C54" i="5"/>
  <c r="G54" i="5" s="1"/>
  <c r="C52" i="5"/>
  <c r="G52" i="5" s="1"/>
  <c r="C50" i="5"/>
  <c r="M50" i="5" s="1"/>
  <c r="C48" i="5"/>
  <c r="K48" i="5" s="1"/>
  <c r="C46" i="5"/>
  <c r="I46" i="5" s="1"/>
  <c r="C44" i="5"/>
  <c r="I44" i="5" s="1"/>
  <c r="C42" i="5"/>
  <c r="I42" i="5" s="1"/>
  <c r="C40" i="5"/>
  <c r="M40" i="5" s="1"/>
  <c r="C38" i="5"/>
  <c r="K38" i="5" s="1"/>
  <c r="C36" i="5"/>
  <c r="K36" i="5" s="1"/>
  <c r="C34" i="5"/>
  <c r="K34" i="5" s="1"/>
  <c r="C32" i="5"/>
  <c r="G32" i="5" s="1"/>
  <c r="C30" i="5"/>
  <c r="M30" i="5" s="1"/>
  <c r="C28" i="5"/>
  <c r="M28" i="5" s="1"/>
  <c r="C26" i="5"/>
  <c r="G26" i="5" s="1"/>
  <c r="C24" i="5"/>
  <c r="I24" i="5" s="1"/>
  <c r="C22" i="5"/>
  <c r="G22" i="5" s="1"/>
  <c r="C20" i="5"/>
  <c r="G20" i="5" s="1"/>
  <c r="C18" i="5"/>
  <c r="M18" i="5" s="1"/>
  <c r="C16" i="5"/>
  <c r="K16" i="5" s="1"/>
  <c r="C14" i="5"/>
  <c r="I14" i="5" s="1"/>
  <c r="C12" i="5"/>
  <c r="I12" i="5" s="1"/>
  <c r="C10" i="5"/>
  <c r="I10" i="5" s="1"/>
  <c r="C8" i="5"/>
  <c r="K8" i="5" s="1"/>
  <c r="B48" i="4"/>
  <c r="C47" i="4"/>
  <c r="M47" i="4" s="1"/>
  <c r="C45" i="4"/>
  <c r="M45" i="4" s="1"/>
  <c r="C43" i="4"/>
  <c r="M43" i="4" s="1"/>
  <c r="C41" i="4"/>
  <c r="M41" i="4" s="1"/>
  <c r="C39" i="4"/>
  <c r="K39" i="4" s="1"/>
  <c r="C37" i="4"/>
  <c r="K37" i="4" s="1"/>
  <c r="C35" i="4"/>
  <c r="K35" i="4" s="1"/>
  <c r="C33" i="4"/>
  <c r="I33" i="4" s="1"/>
  <c r="C31" i="4"/>
  <c r="M31" i="4" s="1"/>
  <c r="C29" i="4"/>
  <c r="K29" i="4" s="1"/>
  <c r="C27" i="4"/>
  <c r="M27" i="4" s="1"/>
  <c r="C25" i="4"/>
  <c r="M25" i="4" s="1"/>
  <c r="C23" i="4"/>
  <c r="G23" i="4" s="1"/>
  <c r="C21" i="4"/>
  <c r="K21" i="4" s="1"/>
  <c r="C19" i="4"/>
  <c r="M19" i="4" s="1"/>
  <c r="C17" i="4"/>
  <c r="I17" i="4" s="1"/>
  <c r="C15" i="4"/>
  <c r="G15" i="4" s="1"/>
  <c r="C13" i="4"/>
  <c r="K13" i="4" s="1"/>
  <c r="C11" i="4"/>
  <c r="M11" i="4" s="1"/>
  <c r="C9" i="4"/>
  <c r="M9" i="4" s="1"/>
  <c r="C7" i="4"/>
  <c r="G112" i="5" l="1"/>
  <c r="I83" i="5"/>
  <c r="M32" i="5"/>
  <c r="E150" i="5"/>
  <c r="E140" i="5"/>
  <c r="E26" i="5"/>
  <c r="K101" i="5"/>
  <c r="E124" i="5"/>
  <c r="E32" i="5"/>
  <c r="M69" i="5"/>
  <c r="M26" i="5"/>
  <c r="E105" i="5"/>
  <c r="G48" i="5"/>
  <c r="E103" i="5"/>
  <c r="M150" i="5"/>
  <c r="M71" i="5"/>
  <c r="G24" i="5"/>
  <c r="E69" i="5"/>
  <c r="M140" i="5"/>
  <c r="E10" i="5"/>
  <c r="G16" i="5"/>
  <c r="G107" i="5"/>
  <c r="M134" i="5"/>
  <c r="G18" i="5"/>
  <c r="K50" i="5"/>
  <c r="I140" i="5"/>
  <c r="I58" i="5"/>
  <c r="G89" i="5"/>
  <c r="E118" i="5"/>
  <c r="I54" i="5"/>
  <c r="K26" i="5"/>
  <c r="G81" i="5"/>
  <c r="K91" i="5"/>
  <c r="E22" i="5"/>
  <c r="M22" i="5"/>
  <c r="G60" i="5"/>
  <c r="I52" i="5"/>
  <c r="K18" i="5"/>
  <c r="K81" i="5"/>
  <c r="M124" i="5"/>
  <c r="I124" i="5"/>
  <c r="G58" i="5"/>
  <c r="I50" i="5"/>
  <c r="K69" i="5"/>
  <c r="M118" i="5"/>
  <c r="I114" i="5"/>
  <c r="E64" i="5"/>
  <c r="G56" i="5"/>
  <c r="I48" i="5"/>
  <c r="K10" i="5"/>
  <c r="G75" i="5"/>
  <c r="M105" i="5"/>
  <c r="K148" i="5"/>
  <c r="G146" i="5"/>
  <c r="E58" i="5"/>
  <c r="G50" i="5"/>
  <c r="I38" i="5"/>
  <c r="M64" i="5"/>
  <c r="E101" i="5"/>
  <c r="K146" i="5"/>
  <c r="G144" i="5"/>
  <c r="E54" i="5"/>
  <c r="I36" i="5"/>
  <c r="E99" i="5"/>
  <c r="M101" i="5"/>
  <c r="G142" i="5"/>
  <c r="E48" i="5"/>
  <c r="G46" i="5"/>
  <c r="I26" i="5"/>
  <c r="M54" i="5"/>
  <c r="E89" i="5"/>
  <c r="M99" i="5"/>
  <c r="K130" i="5"/>
  <c r="G136" i="5"/>
  <c r="E46" i="5"/>
  <c r="G38" i="5"/>
  <c r="I22" i="5"/>
  <c r="M48" i="5"/>
  <c r="E79" i="5"/>
  <c r="I99" i="5"/>
  <c r="M89" i="5"/>
  <c r="K128" i="5"/>
  <c r="G134" i="5"/>
  <c r="E42" i="5"/>
  <c r="G36" i="5"/>
  <c r="I20" i="5"/>
  <c r="M46" i="5"/>
  <c r="E77" i="5"/>
  <c r="I89" i="5"/>
  <c r="M79" i="5"/>
  <c r="K126" i="5"/>
  <c r="G126" i="5"/>
  <c r="E38" i="5"/>
  <c r="G28" i="5"/>
  <c r="I18" i="5"/>
  <c r="M42" i="5"/>
  <c r="E73" i="5"/>
  <c r="I87" i="5"/>
  <c r="M77" i="5"/>
  <c r="K116" i="5"/>
  <c r="G124" i="5"/>
  <c r="I138" i="5"/>
  <c r="E36" i="5"/>
  <c r="I16" i="5"/>
  <c r="M38" i="5"/>
  <c r="E71" i="5"/>
  <c r="I85" i="5"/>
  <c r="M73" i="5"/>
  <c r="K114" i="5"/>
  <c r="G114" i="5"/>
  <c r="E56" i="5"/>
  <c r="E24" i="5"/>
  <c r="K64" i="5"/>
  <c r="K32" i="5"/>
  <c r="M56" i="5"/>
  <c r="M24" i="5"/>
  <c r="E91" i="5"/>
  <c r="I107" i="5"/>
  <c r="I75" i="5"/>
  <c r="K83" i="5"/>
  <c r="M91" i="5"/>
  <c r="M142" i="5"/>
  <c r="K150" i="5"/>
  <c r="K118" i="5"/>
  <c r="E142" i="5"/>
  <c r="K62" i="5"/>
  <c r="K30" i="5"/>
  <c r="G97" i="5"/>
  <c r="G132" i="5"/>
  <c r="E52" i="5"/>
  <c r="E20" i="5"/>
  <c r="G44" i="5"/>
  <c r="G12" i="5"/>
  <c r="K60" i="5"/>
  <c r="K28" i="5"/>
  <c r="M52" i="5"/>
  <c r="M20" i="5"/>
  <c r="E87" i="5"/>
  <c r="G95" i="5"/>
  <c r="I103" i="5"/>
  <c r="I71" i="5"/>
  <c r="K79" i="5"/>
  <c r="M87" i="5"/>
  <c r="M138" i="5"/>
  <c r="I122" i="5"/>
  <c r="G130" i="5"/>
  <c r="E138" i="5"/>
  <c r="E50" i="5"/>
  <c r="E18" i="5"/>
  <c r="G42" i="5"/>
  <c r="G10" i="5"/>
  <c r="I34" i="5"/>
  <c r="E85" i="5"/>
  <c r="G93" i="5"/>
  <c r="M85" i="5"/>
  <c r="M136" i="5"/>
  <c r="K144" i="5"/>
  <c r="K112" i="5"/>
  <c r="I120" i="5"/>
  <c r="G128" i="5"/>
  <c r="G40" i="5"/>
  <c r="I64" i="5"/>
  <c r="I32" i="5"/>
  <c r="K56" i="5"/>
  <c r="K24" i="5"/>
  <c r="E83" i="5"/>
  <c r="G91" i="5"/>
  <c r="K107" i="5"/>
  <c r="K75" i="5"/>
  <c r="M83" i="5"/>
  <c r="K142" i="5"/>
  <c r="I150" i="5"/>
  <c r="I118" i="5"/>
  <c r="E134" i="5"/>
  <c r="I62" i="5"/>
  <c r="I30" i="5"/>
  <c r="K54" i="5"/>
  <c r="K22" i="5"/>
  <c r="E81" i="5"/>
  <c r="I97" i="5"/>
  <c r="K105" i="5"/>
  <c r="K73" i="5"/>
  <c r="M81" i="5"/>
  <c r="M132" i="5"/>
  <c r="K140" i="5"/>
  <c r="I148" i="5"/>
  <c r="I116" i="5"/>
  <c r="E132" i="5"/>
  <c r="E44" i="5"/>
  <c r="E12" i="5"/>
  <c r="I60" i="5"/>
  <c r="I28" i="5"/>
  <c r="K52" i="5"/>
  <c r="K20" i="5"/>
  <c r="M44" i="5"/>
  <c r="M12" i="5"/>
  <c r="G87" i="5"/>
  <c r="I95" i="5"/>
  <c r="K103" i="5"/>
  <c r="K71" i="5"/>
  <c r="M130" i="5"/>
  <c r="K138" i="5"/>
  <c r="G122" i="5"/>
  <c r="E130" i="5"/>
  <c r="G34" i="5"/>
  <c r="G85" i="5"/>
  <c r="I93" i="5"/>
  <c r="I144" i="5"/>
  <c r="I112" i="5"/>
  <c r="G120" i="5"/>
  <c r="E128" i="5"/>
  <c r="E40" i="5"/>
  <c r="E107" i="5"/>
  <c r="E75" i="5"/>
  <c r="M126" i="5"/>
  <c r="G62" i="5"/>
  <c r="G30" i="5"/>
  <c r="K97" i="5"/>
  <c r="K132" i="5"/>
  <c r="G148" i="5"/>
  <c r="G116" i="5"/>
  <c r="K44" i="5"/>
  <c r="K12" i="5"/>
  <c r="K95" i="5"/>
  <c r="M122" i="5"/>
  <c r="E122" i="5"/>
  <c r="B152" i="5"/>
  <c r="E34" i="5"/>
  <c r="M34" i="5"/>
  <c r="K93" i="5"/>
  <c r="M120" i="5"/>
  <c r="E120" i="5"/>
  <c r="E62" i="5"/>
  <c r="E30" i="5"/>
  <c r="E97" i="5"/>
  <c r="M148" i="5"/>
  <c r="M116" i="5"/>
  <c r="E60" i="5"/>
  <c r="E28" i="5"/>
  <c r="E95" i="5"/>
  <c r="M146" i="5"/>
  <c r="M114" i="5"/>
  <c r="E93" i="5"/>
  <c r="M144" i="5"/>
  <c r="M112" i="5"/>
  <c r="M67" i="5"/>
  <c r="C151" i="5"/>
  <c r="I110" i="5"/>
  <c r="C108" i="5"/>
  <c r="E67" i="5"/>
  <c r="G67" i="5"/>
  <c r="I67" i="5"/>
  <c r="C65" i="5"/>
  <c r="M8" i="5"/>
  <c r="E8" i="5"/>
  <c r="G8" i="5"/>
  <c r="I8" i="5"/>
  <c r="I39" i="4"/>
  <c r="E39" i="4"/>
  <c r="M17" i="4"/>
  <c r="I23" i="4"/>
  <c r="K23" i="4"/>
  <c r="M39" i="4"/>
  <c r="G39" i="4"/>
  <c r="M23" i="4"/>
  <c r="C48" i="4"/>
  <c r="K17" i="4"/>
  <c r="E23" i="4"/>
  <c r="K33" i="4"/>
  <c r="M33" i="4"/>
  <c r="I7" i="4"/>
  <c r="K7" i="4"/>
  <c r="G7" i="4"/>
  <c r="M7" i="4"/>
  <c r="E7" i="4"/>
  <c r="G19" i="4"/>
  <c r="G35" i="4"/>
  <c r="I19" i="4"/>
  <c r="I35" i="4"/>
  <c r="G25" i="4"/>
  <c r="I9" i="4"/>
  <c r="I31" i="4"/>
  <c r="G37" i="4"/>
  <c r="I13" i="4"/>
  <c r="E19" i="4"/>
  <c r="I29" i="4"/>
  <c r="E35" i="4"/>
  <c r="K45" i="4"/>
  <c r="M13" i="4"/>
  <c r="M29" i="4"/>
  <c r="E41" i="4"/>
  <c r="G9" i="4"/>
  <c r="E15" i="4"/>
  <c r="I25" i="4"/>
  <c r="E31" i="4"/>
  <c r="M35" i="4"/>
  <c r="E47" i="4"/>
  <c r="G31" i="4"/>
  <c r="G47" i="4"/>
  <c r="I15" i="4"/>
  <c r="E21" i="4"/>
  <c r="E37" i="4"/>
  <c r="I47" i="4"/>
  <c r="K15" i="4"/>
  <c r="K31" i="4"/>
  <c r="K47" i="4"/>
  <c r="M15" i="4"/>
  <c r="E27" i="4"/>
  <c r="I37" i="4"/>
  <c r="E43" i="4"/>
  <c r="G11" i="4"/>
  <c r="I11" i="4"/>
  <c r="E17" i="4"/>
  <c r="M21" i="4"/>
  <c r="I27" i="4"/>
  <c r="E33" i="4"/>
  <c r="M37" i="4"/>
  <c r="I43" i="4"/>
  <c r="K11" i="4"/>
  <c r="G17" i="4"/>
  <c r="K27" i="4"/>
  <c r="G33" i="4"/>
  <c r="K43" i="4"/>
  <c r="E13" i="4"/>
  <c r="E29" i="4"/>
  <c r="E45" i="4"/>
  <c r="G13" i="4"/>
  <c r="G29" i="4"/>
  <c r="G45" i="4"/>
  <c r="I45" i="4"/>
  <c r="E9" i="4"/>
  <c r="E25" i="4"/>
  <c r="K19" i="4"/>
  <c r="G41" i="4"/>
  <c r="I41" i="4"/>
  <c r="K9" i="4"/>
  <c r="K25" i="4"/>
  <c r="K41" i="4"/>
  <c r="G21" i="4"/>
  <c r="E11" i="4"/>
  <c r="I21" i="4"/>
  <c r="G27" i="4"/>
  <c r="G43" i="4"/>
  <c r="C11" i="3"/>
  <c r="C9" i="3"/>
  <c r="C47" i="3"/>
  <c r="C39" i="3"/>
  <c r="B48" i="3"/>
  <c r="C45" i="3"/>
  <c r="C43" i="3"/>
  <c r="C41" i="3"/>
  <c r="C37" i="3"/>
  <c r="C35" i="3"/>
  <c r="C33" i="3"/>
  <c r="C31" i="3"/>
  <c r="C29" i="3"/>
  <c r="C27" i="3"/>
  <c r="C25" i="3"/>
  <c r="C23" i="3"/>
  <c r="C21" i="3"/>
  <c r="C19" i="3"/>
  <c r="C17" i="3"/>
  <c r="C15" i="3"/>
  <c r="C13" i="3"/>
  <c r="C7" i="3"/>
  <c r="G27" i="3" l="1"/>
  <c r="K27" i="3"/>
  <c r="M27" i="3"/>
  <c r="E27" i="3"/>
  <c r="I27" i="3"/>
  <c r="I33" i="3"/>
  <c r="E33" i="3"/>
  <c r="G33" i="3"/>
  <c r="K33" i="3"/>
  <c r="M33" i="3"/>
  <c r="G25" i="3"/>
  <c r="M25" i="3"/>
  <c r="E25" i="3"/>
  <c r="I25" i="3"/>
  <c r="K25" i="3"/>
  <c r="I37" i="3"/>
  <c r="M37" i="3"/>
  <c r="K37" i="3"/>
  <c r="G37" i="3"/>
  <c r="E37" i="3"/>
  <c r="I31" i="3"/>
  <c r="G31" i="3"/>
  <c r="K31" i="3"/>
  <c r="M31" i="3"/>
  <c r="E31" i="3"/>
  <c r="M151" i="5"/>
  <c r="C10" i="8"/>
  <c r="H157" i="5"/>
  <c r="E13" i="3"/>
  <c r="K13" i="3"/>
  <c r="G13" i="3"/>
  <c r="I13" i="3"/>
  <c r="M13" i="3"/>
  <c r="G29" i="3"/>
  <c r="M29" i="3"/>
  <c r="K29" i="3"/>
  <c r="E29" i="3"/>
  <c r="I29" i="3"/>
  <c r="I35" i="3"/>
  <c r="E35" i="3"/>
  <c r="G35" i="3"/>
  <c r="M35" i="3"/>
  <c r="K35" i="3"/>
  <c r="E45" i="3"/>
  <c r="G45" i="3"/>
  <c r="K45" i="3"/>
  <c r="I45" i="3"/>
  <c r="M45" i="3"/>
  <c r="K39" i="3"/>
  <c r="I39" i="3"/>
  <c r="M39" i="3"/>
  <c r="G39" i="3"/>
  <c r="E39" i="3"/>
  <c r="K7" i="3"/>
  <c r="M7" i="3"/>
  <c r="I7" i="3"/>
  <c r="E47" i="3"/>
  <c r="K47" i="3"/>
  <c r="I47" i="3"/>
  <c r="G47" i="3"/>
  <c r="M47" i="3"/>
  <c r="M108" i="5"/>
  <c r="M17" i="3"/>
  <c r="E17" i="3"/>
  <c r="K17" i="3"/>
  <c r="I17" i="3"/>
  <c r="G17" i="3"/>
  <c r="K9" i="3"/>
  <c r="M9" i="3"/>
  <c r="I9" i="3"/>
  <c r="G9" i="3"/>
  <c r="E9" i="3"/>
  <c r="K41" i="3"/>
  <c r="I41" i="3"/>
  <c r="M41" i="3"/>
  <c r="G41" i="3"/>
  <c r="E41" i="3"/>
  <c r="I43" i="3"/>
  <c r="M43" i="3"/>
  <c r="K43" i="3"/>
  <c r="G43" i="3"/>
  <c r="E43" i="3"/>
  <c r="E15" i="3"/>
  <c r="K15" i="3"/>
  <c r="I15" i="3"/>
  <c r="G15" i="3"/>
  <c r="M15" i="3"/>
  <c r="M19" i="3"/>
  <c r="I19" i="3"/>
  <c r="E19" i="3"/>
  <c r="K19" i="3"/>
  <c r="G19" i="3"/>
  <c r="I11" i="3"/>
  <c r="K11" i="3"/>
  <c r="G11" i="3"/>
  <c r="E11" i="3"/>
  <c r="M11" i="3"/>
  <c r="G21" i="3"/>
  <c r="I21" i="3"/>
  <c r="M21" i="3"/>
  <c r="E21" i="3"/>
  <c r="K21" i="3"/>
  <c r="E23" i="3"/>
  <c r="G23" i="3"/>
  <c r="M23" i="3"/>
  <c r="K23" i="3"/>
  <c r="I23" i="3"/>
  <c r="C152" i="5"/>
  <c r="K108" i="5"/>
  <c r="K151" i="5"/>
  <c r="G108" i="5"/>
  <c r="G151" i="5"/>
  <c r="E151" i="5"/>
  <c r="I151" i="5"/>
  <c r="E108" i="5"/>
  <c r="I108" i="5"/>
  <c r="K65" i="5"/>
  <c r="E65" i="5"/>
  <c r="I65" i="5"/>
  <c r="I152" i="5" s="1"/>
  <c r="G65" i="5"/>
  <c r="M65" i="5"/>
  <c r="E48" i="4"/>
  <c r="M48" i="4"/>
  <c r="G48" i="4"/>
  <c r="I48" i="4"/>
  <c r="K48" i="4"/>
  <c r="C48" i="3"/>
  <c r="E7" i="3"/>
  <c r="G7" i="3"/>
  <c r="G36" i="1"/>
  <c r="G38" i="1"/>
  <c r="G40" i="1"/>
  <c r="G42" i="1"/>
  <c r="E20" i="1"/>
  <c r="E22" i="1"/>
  <c r="E24" i="1"/>
  <c r="E26" i="1"/>
  <c r="E28" i="1"/>
  <c r="E36" i="1"/>
  <c r="E38" i="1"/>
  <c r="E52" i="1"/>
  <c r="E54" i="1"/>
  <c r="E56" i="1"/>
  <c r="E58" i="1"/>
  <c r="E60" i="1"/>
  <c r="C64" i="1"/>
  <c r="M64" i="1" s="1"/>
  <c r="C12" i="1"/>
  <c r="M12" i="1" s="1"/>
  <c r="C14" i="1"/>
  <c r="M14" i="1" s="1"/>
  <c r="C16" i="1"/>
  <c r="M16" i="1" s="1"/>
  <c r="C18" i="1"/>
  <c r="M18" i="1" s="1"/>
  <c r="C20" i="1"/>
  <c r="M20" i="1" s="1"/>
  <c r="C22" i="1"/>
  <c r="M22" i="1" s="1"/>
  <c r="C24" i="1"/>
  <c r="M24" i="1" s="1"/>
  <c r="C26" i="1"/>
  <c r="M26" i="1" s="1"/>
  <c r="C28" i="1"/>
  <c r="M28" i="1" s="1"/>
  <c r="C30" i="1"/>
  <c r="M30" i="1" s="1"/>
  <c r="C32" i="1"/>
  <c r="M32" i="1" s="1"/>
  <c r="C34" i="1"/>
  <c r="M34" i="1" s="1"/>
  <c r="C36" i="1"/>
  <c r="M36" i="1" s="1"/>
  <c r="C38" i="1"/>
  <c r="M38" i="1" s="1"/>
  <c r="C40" i="1"/>
  <c r="M40" i="1" s="1"/>
  <c r="C42" i="1"/>
  <c r="M42" i="1" s="1"/>
  <c r="C44" i="1"/>
  <c r="M44" i="1" s="1"/>
  <c r="C46" i="1"/>
  <c r="M46" i="1" s="1"/>
  <c r="C48" i="1"/>
  <c r="M48" i="1" s="1"/>
  <c r="C50" i="1"/>
  <c r="M50" i="1" s="1"/>
  <c r="C52" i="1"/>
  <c r="M52" i="1" s="1"/>
  <c r="C54" i="1"/>
  <c r="M54" i="1" s="1"/>
  <c r="C56" i="1"/>
  <c r="M56" i="1" s="1"/>
  <c r="C58" i="1"/>
  <c r="M58" i="1" s="1"/>
  <c r="C60" i="1"/>
  <c r="M60" i="1" s="1"/>
  <c r="C62" i="1"/>
  <c r="M62" i="1" s="1"/>
  <c r="B65" i="1"/>
  <c r="C8" i="1"/>
  <c r="M8" i="1" s="1"/>
  <c r="G16" i="1" l="1"/>
  <c r="G12" i="1"/>
  <c r="M48" i="3"/>
  <c r="I42" i="1"/>
  <c r="G14" i="1"/>
  <c r="I40" i="1"/>
  <c r="E18" i="1"/>
  <c r="E50" i="1"/>
  <c r="G64" i="1"/>
  <c r="G50" i="1"/>
  <c r="I36" i="1"/>
  <c r="C11" i="8"/>
  <c r="K9" i="8"/>
  <c r="I64" i="1"/>
  <c r="E14" i="1"/>
  <c r="E48" i="1"/>
  <c r="I38" i="1"/>
  <c r="K64" i="1"/>
  <c r="E42" i="1"/>
  <c r="G46" i="1"/>
  <c r="G18" i="1"/>
  <c r="M152" i="5"/>
  <c r="H162" i="5" s="1"/>
  <c r="H18" i="7" s="1"/>
  <c r="I17" i="7" s="1"/>
  <c r="E16" i="1"/>
  <c r="E12" i="1"/>
  <c r="E46" i="1"/>
  <c r="E44" i="1"/>
  <c r="G48" i="1"/>
  <c r="E40" i="1"/>
  <c r="G44" i="1"/>
  <c r="H160" i="5"/>
  <c r="H14" i="7" s="1"/>
  <c r="I13" i="7" s="1"/>
  <c r="E152" i="5"/>
  <c r="H158" i="5" s="1"/>
  <c r="H9" i="7" s="1"/>
  <c r="I8" i="7" s="1"/>
  <c r="G152" i="5"/>
  <c r="H159" i="5" s="1"/>
  <c r="H12" i="7" s="1"/>
  <c r="I11" i="7" s="1"/>
  <c r="K152" i="5"/>
  <c r="H161" i="5" s="1"/>
  <c r="H16" i="7" s="1"/>
  <c r="I15" i="7" s="1"/>
  <c r="I34" i="1"/>
  <c r="K62" i="1"/>
  <c r="I32" i="1"/>
  <c r="I62" i="1"/>
  <c r="K34" i="1"/>
  <c r="K28" i="1"/>
  <c r="K24" i="1"/>
  <c r="K20" i="1"/>
  <c r="K16" i="1"/>
  <c r="K32" i="1"/>
  <c r="K56" i="1"/>
  <c r="I30" i="1"/>
  <c r="G34" i="1"/>
  <c r="K30" i="1"/>
  <c r="K58" i="1"/>
  <c r="K52" i="1"/>
  <c r="I26" i="1"/>
  <c r="I54" i="1"/>
  <c r="K14" i="1"/>
  <c r="I52" i="1"/>
  <c r="K12" i="1"/>
  <c r="K50" i="1"/>
  <c r="G62" i="1"/>
  <c r="K26" i="1"/>
  <c r="K22" i="1"/>
  <c r="I58" i="1"/>
  <c r="G32" i="1"/>
  <c r="I56" i="1"/>
  <c r="K48" i="1"/>
  <c r="K46" i="1"/>
  <c r="G60" i="1"/>
  <c r="G28" i="1"/>
  <c r="I20" i="1"/>
  <c r="K44" i="1"/>
  <c r="E34" i="1"/>
  <c r="G56" i="1"/>
  <c r="G24" i="1"/>
  <c r="I48" i="1"/>
  <c r="I16" i="1"/>
  <c r="K40" i="1"/>
  <c r="I28" i="1"/>
  <c r="K18" i="1"/>
  <c r="I24" i="1"/>
  <c r="I22" i="1"/>
  <c r="G58" i="1"/>
  <c r="I50" i="1"/>
  <c r="K42" i="1"/>
  <c r="E64" i="1"/>
  <c r="E32" i="1"/>
  <c r="G54" i="1"/>
  <c r="G22" i="1"/>
  <c r="I46" i="1"/>
  <c r="I14" i="1"/>
  <c r="K38" i="1"/>
  <c r="K60" i="1"/>
  <c r="K54" i="1"/>
  <c r="I60" i="1"/>
  <c r="G30" i="1"/>
  <c r="G26" i="1"/>
  <c r="I18" i="1"/>
  <c r="E62" i="1"/>
  <c r="E30" i="1"/>
  <c r="G52" i="1"/>
  <c r="G20" i="1"/>
  <c r="I44" i="1"/>
  <c r="I12" i="1"/>
  <c r="K36" i="1"/>
  <c r="K48" i="3"/>
  <c r="I48" i="3"/>
  <c r="G48" i="3"/>
  <c r="E48" i="3"/>
  <c r="C10" i="1"/>
  <c r="E10" i="1"/>
  <c r="G8" i="1"/>
  <c r="E8" i="1"/>
  <c r="I8" i="1"/>
  <c r="K8" i="1"/>
  <c r="L9" i="8" l="1"/>
  <c r="L11" i="8" s="1"/>
  <c r="K11" i="8"/>
  <c r="N9" i="8"/>
  <c r="N11" i="8" s="1"/>
  <c r="E65" i="1"/>
  <c r="M10" i="1"/>
  <c r="M65" i="1" s="1"/>
  <c r="K10" i="1"/>
  <c r="K65" i="1" s="1"/>
  <c r="G10" i="1"/>
  <c r="I10" i="1"/>
  <c r="C65" i="1"/>
  <c r="G65" i="1"/>
  <c r="I65" i="1"/>
</calcChain>
</file>

<file path=xl/sharedStrings.xml><?xml version="1.0" encoding="utf-8"?>
<sst xmlns="http://schemas.openxmlformats.org/spreadsheetml/2006/main" count="275" uniqueCount="136">
  <si>
    <t>Mặt cắt</t>
  </si>
  <si>
    <t>Áp dụng</t>
  </si>
  <si>
    <t>Khoảng cách</t>
  </si>
  <si>
    <t>(m2)</t>
  </si>
  <si>
    <t>(m3)</t>
  </si>
  <si>
    <t>(m)</t>
  </si>
  <si>
    <t xml:space="preserve">Phá lớp vữa trát tường cũ </t>
  </si>
  <si>
    <t>Nạo vét đáy kênh</t>
  </si>
  <si>
    <t>Akx</t>
  </si>
  <si>
    <t>an</t>
  </si>
  <si>
    <t>bn</t>
  </si>
  <si>
    <t xml:space="preserve">cn </t>
  </si>
  <si>
    <t>Bkx</t>
  </si>
  <si>
    <t>Tổng</t>
  </si>
  <si>
    <t>Bê tông đáy kênh</t>
  </si>
  <si>
    <t>Trát tường kênh xây 1,5cm</t>
  </si>
  <si>
    <t>*</t>
  </si>
  <si>
    <t>m3</t>
  </si>
  <si>
    <t>m2</t>
  </si>
  <si>
    <t>kg</t>
  </si>
  <si>
    <t>BẢNG KHỐI LƯỢNG CẮT NGANG</t>
  </si>
  <si>
    <t>TUYẾN KÊNH SAU TRẠM BƠM ĐẠI ĐỒNG</t>
  </si>
  <si>
    <t>Akx1</t>
  </si>
  <si>
    <t xml:space="preserve">an </t>
  </si>
  <si>
    <t>Bkx1</t>
  </si>
  <si>
    <t>Láng VXM dày 3cm</t>
  </si>
  <si>
    <t>Akx2</t>
  </si>
  <si>
    <t>Bkx2</t>
  </si>
  <si>
    <t>I. Tuyến kênh sau trạm bơm Đại đồng</t>
  </si>
  <si>
    <t>II. Tuyến kênh sau trạm bơm Đại Đồng 2 (đoạn 1)</t>
  </si>
  <si>
    <t>II. Tuyến kênh sau trạm bơm Đại Đồng 2 (đoạn 2)</t>
  </si>
  <si>
    <t>Tổng cộng</t>
  </si>
  <si>
    <t>STT</t>
  </si>
  <si>
    <t>Chiều dài các tuyến</t>
  </si>
  <si>
    <t>Hạng mục</t>
  </si>
  <si>
    <t>Khối lượng</t>
  </si>
  <si>
    <t>Đơn vị</t>
  </si>
  <si>
    <t>BẢNG TÍNH KHỐI LƯỢNG CẮT NGANG</t>
  </si>
  <si>
    <t>KL đục phá lớp vữa trát</t>
  </si>
  <si>
    <t>KL nạo vét đáy kênh</t>
  </si>
  <si>
    <t>KL đổ bê tông đáy kênh</t>
  </si>
  <si>
    <t>KL Trát tường kênh xây</t>
  </si>
  <si>
    <t>KL Láng VXM đáy kênh</t>
  </si>
  <si>
    <t>BẢNG TỔNG HỢP KHỐI LƯỢNG</t>
  </si>
  <si>
    <t>Danh mục</t>
  </si>
  <si>
    <t>Số bộ phân giống nhau</t>
  </si>
  <si>
    <t>Kích thước</t>
  </si>
  <si>
    <t>Khối lượng 1 bộ phận</t>
  </si>
  <si>
    <t>Khối lượn toàn bộ</t>
  </si>
  <si>
    <t>Dài 
(m)</t>
  </si>
  <si>
    <t>Rộng
(m)</t>
  </si>
  <si>
    <t>Cao
(m)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</si>
  <si>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</si>
  <si>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</si>
  <si>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</si>
  <si>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</si>
  <si>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</si>
  <si>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</si>
  <si>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</si>
  <si>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</si>
  <si>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</si>
  <si>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Theo bảng KLCN</t>
  </si>
  <si>
    <t xml:space="preserve">Thay mới thanh giằng 5m 1 thanh </t>
  </si>
  <si>
    <t>(thanh)</t>
  </si>
  <si>
    <t>Tuyến kênh sau trạm bơm Đại Đồng 2 (đoạn 2) (500m)</t>
  </si>
  <si>
    <t>Tuyến kênh sau trạm bơm Đại Đồng: (531,9m)</t>
  </si>
  <si>
    <t>Tuyến kênh sau trạm bơm Đại Đồng 2 (đoạn 1) (392,6m)</t>
  </si>
  <si>
    <t>Đực phá lớp vữa trát cũ</t>
  </si>
  <si>
    <t>Đổ bê tông đáy kênh</t>
  </si>
  <si>
    <t>Trát tường kênh xây dày 1,5mm</t>
  </si>
  <si>
    <t>Láng VXM đáy kênh</t>
  </si>
  <si>
    <t>BT giằng M200# đá 1x2 đúc sẵn</t>
  </si>
  <si>
    <t>Ván khuôn thép thanh giằng</t>
  </si>
  <si>
    <t>Thép tròn d&lt;=10</t>
  </si>
  <si>
    <t>Lắp dựng giằng &lt; 50kg</t>
  </si>
  <si>
    <t>cái</t>
  </si>
  <si>
    <t>Thay thế thanh giằng cũ</t>
  </si>
  <si>
    <t>TT</t>
  </si>
  <si>
    <t xml:space="preserve">Cắt </t>
  </si>
  <si>
    <t>Cắt ngang</t>
  </si>
  <si>
    <t>BĐ tỷ lệ1:200</t>
  </si>
  <si>
    <t>Khống chế</t>
  </si>
  <si>
    <t>T. chuẩn</t>
  </si>
  <si>
    <t>dọc</t>
  </si>
  <si>
    <t xml:space="preserve">Số </t>
  </si>
  <si>
    <t xml:space="preserve">Ch.dài </t>
  </si>
  <si>
    <t xml:space="preserve">Tổng </t>
  </si>
  <si>
    <t>T. cạn</t>
  </si>
  <si>
    <t>D. nước</t>
  </si>
  <si>
    <t>đ/c cấp 2</t>
  </si>
  <si>
    <t>kỹ thuật</t>
  </si>
  <si>
    <t>m/c</t>
  </si>
  <si>
    <t>T.bình</t>
  </si>
  <si>
    <t>(ha)</t>
  </si>
  <si>
    <t xml:space="preserve"> (điểm)</t>
  </si>
  <si>
    <t xml:space="preserve"> (km)</t>
  </si>
  <si>
    <t>Bình đồ công trình</t>
  </si>
  <si>
    <t xml:space="preserve"> * CD + CN: </t>
  </si>
  <si>
    <t>x</t>
  </si>
  <si>
    <t>=</t>
  </si>
  <si>
    <t>Cộng:</t>
  </si>
  <si>
    <t>BẢNG TỔNG HỢ KHỐI LƯỢNG KHẢO SÁT ĐỊA HÌNH</t>
  </si>
  <si>
    <t>Tất cả vật liệu thi công kênh xây, vận chuyển bộ, hoặc vận chuyển bằng phương tiện thô sơ cự ly 250m</t>
  </si>
  <si>
    <t>Chú ý</t>
  </si>
  <si>
    <t>Đắp đất lưng tường, đắp đất mua tại địa phương, đắp đầm cóc, hệ số đầm nén K&gt;=0,90</t>
  </si>
  <si>
    <t>Đào móng kênh bằng thủ công</t>
  </si>
  <si>
    <t>Cọc</t>
  </si>
  <si>
    <t>Cát đen lót móng</t>
  </si>
  <si>
    <t>Trát vữa xi măng M75 dày 1,5cm</t>
  </si>
  <si>
    <t>Gạch xây VXM M75, tường kênh dày 22cm</t>
  </si>
  <si>
    <t xml:space="preserve">Giấy dầu, nhựa đường làm khe lún </t>
  </si>
  <si>
    <t>Ván khuôn đổ bê tông</t>
  </si>
  <si>
    <t>Nilong lót</t>
  </si>
  <si>
    <t>Bê tông M250 đá 1x2 dày 15cm đáy kênh</t>
  </si>
  <si>
    <t>CÔNG TRÌNH: SỬA CHỮA HỆ THỐNG KÊNH XÂY TRÊN ĐỊA BÀN XÃ KIẾN MINH</t>
  </si>
  <si>
    <t>VỊ TRÍ XÂY DỰNG: XÃ KIẾN MINH - TP HẢI PHÒNG</t>
  </si>
  <si>
    <t>Vận chuyển vật liệu phá dỡ thủ công, cự ly trung bình 250 m, sau đó vận chuyển đi bằng oto 5T cự ly 5km</t>
  </si>
  <si>
    <t>Đóng cọc tre dài 2,8m, D6-8cm, gia cố nền</t>
  </si>
  <si>
    <t>Đất đắp lưng tường</t>
  </si>
  <si>
    <t>Thanh giằng cũ</t>
  </si>
  <si>
    <t>Phá bỏ thanh giằng cũ, tường kênh nứt hỏng</t>
  </si>
  <si>
    <t>Tường kênh</t>
  </si>
  <si>
    <t>Tuyến kênh sau TB Đại Đồng 2 (đoạn 2)</t>
  </si>
  <si>
    <t>Bờ phải từ cọc A+12,5m đến cọc 4+12,5m</t>
  </si>
  <si>
    <t>Bờ trái từ cọc 4+12,5m đến cọc 7</t>
  </si>
  <si>
    <t>Tuyến kênh sau TB Đại Đồng</t>
  </si>
  <si>
    <t>Tuyến kênh sau TB Đại Đồng 2 (đoạn 1)</t>
  </si>
  <si>
    <t>Xây lại đoạn kênh bị đổ dài 78m (sau TB Đai Đồng), xây mới đoạn kênh 53m (sau TB Đại Đồng 2 đoạn 1) và các đoạn kênh bị hư hỏng</t>
  </si>
  <si>
    <t>Bờ phải từ cọc 1 đến cọc 3</t>
  </si>
  <si>
    <t>Bờ trái từ cọc 10 đến cọc 13</t>
  </si>
  <si>
    <t>Bờ trái từ cọc 14 đến cọc 17</t>
  </si>
  <si>
    <t>Bờ trái từ cọc 4 đến cọc 6+12,5m</t>
  </si>
  <si>
    <t>+ Tuyến kênh sau TB Đại Đồng</t>
  </si>
  <si>
    <t>+ Tuyến kênh sau TB Đại Đồng 2 (đoạn 2)</t>
  </si>
  <si>
    <t>+ Tuyến kênh sau TB Đại Đồng 2 (đoạn 1)</t>
  </si>
  <si>
    <t>Nạo vét bùn đáy kênh bằng thủ công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</si>
</sst>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4" formatCode="\K#0\+##0"/>
    <numFmt numFmtId="165" formatCode="0.000"/>
    <numFmt numFmtId="166" formatCode="0.0"/>
    <numFmt numFmtId="167" formatCode="#,##0.0"/>
  </numFmts>
  <fonts count="26" x14ac:knownFonts="1">
    <font>
      <sz val="11"/>
      <color theme="1"/>
      <name val="Times New Roman"/>
      <family val="2"/>
    </font>
    <font>
      <sz val="8.25"/>
      <name val="Microsoft Sans Serif"/>
      <family val="2"/>
    </font>
    <font>
      <b/>
      <sz val="13"/>
      <name val="Times New Roman"/>
      <family val="1"/>
    </font>
    <font>
      <sz val="13"/>
      <color theme="1"/>
      <name val="Times New Roman"/>
      <family val="1"/>
    </font>
    <font>
      <sz val="13"/>
      <name val="Times New Roman"/>
      <family val="1"/>
    </font>
    <font>
      <sz val="12"/>
      <name val=".VnTime"/>
      <family val="2"/>
    </font>
    <font>
      <b/>
      <sz val="13"/>
      <color theme="1"/>
      <name val="Times New Roman"/>
      <family val="1"/>
    </font>
    <font>
      <sz val="14"/>
      <name val=".VnTime"/>
      <family val="2"/>
    </font>
    <font>
      <sz val="8"/>
      <name val=".VnTime"/>
      <family val="2"/>
    </font>
    <font>
      <sz val="11"/>
      <color theme="1"/>
      <name val="Times New Roman"/>
      <family val="2"/>
    </font>
    <font>
      <b/>
      <sz val="14"/>
      <color theme="1"/>
      <name val="Times New Roman"/>
      <family val="1"/>
    </font>
    <font>
      <b/>
      <sz val="13"/>
      <name val=".VnTime"/>
      <family val="2"/>
    </font>
    <font>
      <sz val="13"/>
      <name val=".VnTime"/>
      <family val="2"/>
    </font>
    <font>
      <i/>
      <sz val="13"/>
      <name val="Times New Roman"/>
      <family val="1"/>
    </font>
    <font>
      <sz val="13"/>
      <color rgb="FFFF0000"/>
      <name val="Times New Roman"/>
      <family val="1"/>
    </font>
    <font>
      <b/>
      <i/>
      <sz val="13"/>
      <color theme="1"/>
      <name val="Times New Roman"/>
      <family val="1"/>
    </font>
    <font>
      <i/>
      <sz val="13"/>
      <color theme="1"/>
      <name val="Times New Roman"/>
      <family val="1"/>
    </font>
    <font>
      <b/>
      <i/>
      <sz val="13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.VnTime"/>
      <family val="2"/>
    </font>
    <font>
      <sz val="11"/>
      <name val="Calibri"/>
      <family val="2"/>
    </font>
    <font>
      <b/>
      <sz val="11"/>
      <color theme="1"/>
      <name val="Times New Roman"/>
      <family val="1"/>
    </font>
    <font>
      <b/>
      <u/>
      <sz val="13"/>
      <name val="Times New Roman"/>
      <family val="1"/>
    </font>
    <font>
      <b/>
      <u/>
      <sz val="13"/>
      <color theme="1"/>
      <name val="Times New Roman"/>
      <family val="1"/>
    </font>
    <font>
      <sz val="8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1">
    <xf numFmtId="0" fontId="0" fillId="0" borderId="0"/>
    <xf numFmtId="0" fontId="5" fillId="0" borderId="0"/>
    <xf numFmtId="0" fontId="1" fillId="0" borderId="0">
      <protection locked="0"/>
    </xf>
    <xf numFmtId="43" fontId="1" fillId="0" borderId="0" applyNumberFormat="0">
      <protection locked="0"/>
    </xf>
    <xf numFmtId="0" fontId="7" fillId="0" borderId="0"/>
    <xf numFmtId="43" fontId="9" fillId="0" borderId="0" applyFont="0" applyFill="0" applyBorder="0" applyAlignment="0" applyProtection="0"/>
    <xf numFmtId="0" fontId="7" fillId="0" borderId="0"/>
    <xf numFmtId="0" fontId="12" fillId="0" borderId="0"/>
    <xf numFmtId="0" fontId="20" fillId="0" borderId="0"/>
    <xf numFmtId="0" fontId="20" fillId="0" borderId="0"/>
    <xf numFmtId="0" fontId="21" fillId="0" borderId="0"/>
  </cellStyleXfs>
  <cellXfs count="175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164" fontId="4" fillId="0" borderId="8" xfId="0" applyNumberFormat="1" applyFont="1" applyBorder="1" applyAlignment="1">
      <alignment horizontal="center" vertical="center"/>
    </xf>
    <xf numFmtId="2" fontId="4" fillId="0" borderId="9" xfId="0" applyNumberFormat="1" applyFont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2" fontId="4" fillId="0" borderId="11" xfId="0" applyNumberFormat="1" applyFont="1" applyBorder="1" applyAlignment="1">
      <alignment horizontal="center" vertical="center"/>
    </xf>
    <xf numFmtId="1" fontId="4" fillId="0" borderId="10" xfId="0" applyNumberFormat="1" applyFont="1" applyBorder="1" applyAlignment="1">
      <alignment horizontal="center" vertical="center"/>
    </xf>
    <xf numFmtId="2" fontId="4" fillId="0" borderId="12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/>
    </xf>
    <xf numFmtId="1" fontId="4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0" fontId="3" fillId="0" borderId="2" xfId="0" applyFont="1" applyBorder="1"/>
    <xf numFmtId="0" fontId="10" fillId="0" borderId="0" xfId="0" applyFont="1"/>
    <xf numFmtId="164" fontId="2" fillId="0" borderId="2" xfId="0" applyNumberFormat="1" applyFont="1" applyBorder="1" applyAlignment="1">
      <alignment horizontal="center" vertical="center"/>
    </xf>
    <xf numFmtId="0" fontId="6" fillId="0" borderId="2" xfId="0" applyFont="1" applyBorder="1"/>
    <xf numFmtId="0" fontId="2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Continuous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11" xfId="0" applyFont="1" applyBorder="1" applyAlignment="1">
      <alignment vertical="center"/>
    </xf>
    <xf numFmtId="49" fontId="18" fillId="2" borderId="11" xfId="4" applyNumberFormat="1" applyFont="1" applyFill="1" applyBorder="1" applyAlignment="1">
      <alignment horizontal="center" vertical="center" wrapText="1"/>
    </xf>
    <xf numFmtId="1" fontId="4" fillId="2" borderId="11" xfId="4" applyNumberFormat="1" applyFont="1" applyFill="1" applyBorder="1" applyAlignment="1">
      <alignment horizontal="center" vertical="center" wrapText="1"/>
    </xf>
    <xf numFmtId="2" fontId="4" fillId="2" borderId="11" xfId="4" applyNumberFormat="1" applyFont="1" applyFill="1" applyBorder="1" applyAlignment="1">
      <alignment horizontal="center" vertical="center" wrapText="1"/>
    </xf>
    <xf numFmtId="49" fontId="4" fillId="2" borderId="11" xfId="4" applyNumberFormat="1" applyFont="1" applyFill="1" applyBorder="1" applyAlignment="1">
      <alignment horizontal="center" vertical="center" wrapText="1"/>
    </xf>
    <xf numFmtId="2" fontId="4" fillId="2" borderId="11" xfId="4" applyNumberFormat="1" applyFont="1" applyFill="1" applyBorder="1" applyAlignment="1">
      <alignment vertical="center" wrapText="1"/>
    </xf>
    <xf numFmtId="49" fontId="8" fillId="2" borderId="0" xfId="4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166" fontId="3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vertical="center"/>
    </xf>
    <xf numFmtId="0" fontId="1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3" fontId="2" fillId="0" borderId="0" xfId="4" applyNumberFormat="1" applyFont="1" applyBorder="1" applyAlignment="1">
      <alignment horizontal="center" vertical="center" wrapText="1"/>
    </xf>
    <xf numFmtId="0" fontId="2" fillId="0" borderId="0" xfId="0" applyFont="1" applyBorder="1" applyAlignment="1" applyProtection="1">
      <alignment vertical="center" wrapText="1"/>
      <protection locked="0"/>
    </xf>
    <xf numFmtId="4" fontId="2" fillId="0" borderId="0" xfId="4" applyNumberFormat="1" applyFont="1" applyBorder="1" applyAlignment="1">
      <alignment horizontal="center" vertical="center" wrapText="1"/>
    </xf>
    <xf numFmtId="0" fontId="4" fillId="0" borderId="0" xfId="6" applyFont="1" applyBorder="1" applyAlignment="1">
      <alignment horizontal="center" vertical="center"/>
    </xf>
    <xf numFmtId="2" fontId="4" fillId="0" borderId="0" xfId="6" applyNumberFormat="1" applyFont="1" applyBorder="1" applyAlignment="1">
      <alignment horizontal="center" vertical="center"/>
    </xf>
    <xf numFmtId="0" fontId="15" fillId="0" borderId="0" xfId="0" applyFont="1" applyBorder="1" applyAlignment="1">
      <alignment vertical="center"/>
    </xf>
    <xf numFmtId="1" fontId="3" fillId="0" borderId="0" xfId="0" applyNumberFormat="1" applyFont="1" applyBorder="1" applyAlignment="1">
      <alignment horizontal="center" vertical="center"/>
    </xf>
    <xf numFmtId="166" fontId="4" fillId="0" borderId="0" xfId="6" applyNumberFormat="1" applyFont="1" applyBorder="1" applyAlignment="1">
      <alignment horizontal="center" vertical="center"/>
    </xf>
    <xf numFmtId="167" fontId="2" fillId="0" borderId="0" xfId="4" applyNumberFormat="1" applyFont="1" applyBorder="1" applyAlignment="1">
      <alignment horizontal="center" vertical="center" wrapText="1"/>
    </xf>
    <xf numFmtId="1" fontId="14" fillId="2" borderId="11" xfId="4" applyNumberFormat="1" applyFont="1" applyFill="1" applyBorder="1" applyAlignment="1">
      <alignment horizontal="center" vertical="center" wrapText="1"/>
    </xf>
    <xf numFmtId="165" fontId="4" fillId="2" borderId="11" xfId="4" applyNumberFormat="1" applyFont="1" applyFill="1" applyBorder="1" applyAlignment="1">
      <alignment horizontal="center" vertical="center" wrapText="1"/>
    </xf>
    <xf numFmtId="2" fontId="4" fillId="2" borderId="11" xfId="4" applyNumberFormat="1" applyFont="1" applyFill="1" applyBorder="1" applyAlignment="1">
      <alignment horizontal="right" vertical="center" wrapText="1"/>
    </xf>
    <xf numFmtId="2" fontId="4" fillId="2" borderId="11" xfId="4" applyNumberFormat="1" applyFont="1" applyFill="1" applyBorder="1" applyAlignment="1">
      <alignment horizontal="left" vertical="center" wrapText="1"/>
    </xf>
    <xf numFmtId="0" fontId="2" fillId="0" borderId="21" xfId="9" applyFont="1" applyBorder="1" applyAlignment="1">
      <alignment horizontal="center" vertical="center"/>
    </xf>
    <xf numFmtId="0" fontId="2" fillId="0" borderId="16" xfId="8" applyFont="1" applyBorder="1" applyAlignment="1">
      <alignment horizontal="center"/>
    </xf>
    <xf numFmtId="0" fontId="2" fillId="0" borderId="13" xfId="9" applyFont="1" applyBorder="1" applyAlignment="1">
      <alignment horizontal="center"/>
    </xf>
    <xf numFmtId="0" fontId="2" fillId="0" borderId="21" xfId="9" applyFont="1" applyBorder="1" applyAlignment="1">
      <alignment horizontal="center"/>
    </xf>
    <xf numFmtId="0" fontId="2" fillId="0" borderId="15" xfId="9" applyFont="1" applyBorder="1" applyAlignment="1">
      <alignment horizontal="center"/>
    </xf>
    <xf numFmtId="167" fontId="2" fillId="0" borderId="21" xfId="9" applyNumberFormat="1" applyFont="1" applyBorder="1" applyAlignment="1">
      <alignment horizontal="center"/>
    </xf>
    <xf numFmtId="167" fontId="2" fillId="0" borderId="21" xfId="8" applyNumberFormat="1" applyFont="1" applyBorder="1" applyAlignment="1">
      <alignment horizontal="center"/>
    </xf>
    <xf numFmtId="167" fontId="2" fillId="0" borderId="13" xfId="8" applyNumberFormat="1" applyFont="1" applyBorder="1" applyAlignment="1">
      <alignment horizontal="center"/>
    </xf>
    <xf numFmtId="167" fontId="2" fillId="0" borderId="1" xfId="5" applyNumberFormat="1" applyFont="1" applyBorder="1" applyAlignment="1" applyProtection="1">
      <alignment horizontal="center" vertical="center"/>
      <protection locked="0"/>
    </xf>
    <xf numFmtId="167" fontId="2" fillId="0" borderId="22" xfId="5" applyNumberFormat="1" applyFont="1" applyBorder="1" applyAlignment="1" applyProtection="1">
      <alignment horizontal="center" vertical="center"/>
      <protection locked="0"/>
    </xf>
    <xf numFmtId="1" fontId="2" fillId="0" borderId="22" xfId="5" applyNumberFormat="1" applyFont="1" applyBorder="1" applyAlignment="1" applyProtection="1">
      <alignment horizontal="center" vertical="center"/>
      <protection locked="0"/>
    </xf>
    <xf numFmtId="1" fontId="2" fillId="0" borderId="1" xfId="5" applyNumberFormat="1" applyFont="1" applyBorder="1" applyAlignment="1" applyProtection="1">
      <alignment horizontal="center" vertical="center"/>
      <protection locked="0"/>
    </xf>
    <xf numFmtId="0" fontId="2" fillId="0" borderId="1" xfId="8" applyFont="1" applyBorder="1" applyAlignment="1">
      <alignment horizontal="center"/>
    </xf>
    <xf numFmtId="0" fontId="4" fillId="0" borderId="14" xfId="8" applyFont="1" applyBorder="1" applyAlignment="1">
      <alignment horizontal="center" vertical="center"/>
    </xf>
    <xf numFmtId="1" fontId="4" fillId="0" borderId="14" xfId="5" applyNumberFormat="1" applyFont="1" applyBorder="1" applyAlignment="1" applyProtection="1">
      <alignment horizontal="left" vertical="center" wrapText="1"/>
      <protection locked="0"/>
    </xf>
    <xf numFmtId="1" fontId="4" fillId="0" borderId="14" xfId="5" applyNumberFormat="1" applyFont="1" applyBorder="1" applyAlignment="1" applyProtection="1">
      <alignment horizontal="center" vertical="center" wrapText="1"/>
      <protection locked="0"/>
    </xf>
    <xf numFmtId="2" fontId="4" fillId="2" borderId="14" xfId="8" applyNumberFormat="1" applyFont="1" applyFill="1" applyBorder="1" applyAlignment="1">
      <alignment horizontal="center" vertical="center"/>
    </xf>
    <xf numFmtId="2" fontId="4" fillId="0" borderId="14" xfId="8" applyNumberFormat="1" applyFont="1" applyBorder="1" applyAlignment="1">
      <alignment horizontal="center" vertical="center"/>
    </xf>
    <xf numFmtId="0" fontId="4" fillId="2" borderId="9" xfId="8" applyFont="1" applyFill="1" applyBorder="1" applyAlignment="1">
      <alignment horizontal="center" vertical="center"/>
    </xf>
    <xf numFmtId="1" fontId="4" fillId="2" borderId="11" xfId="5" applyNumberFormat="1" applyFont="1" applyFill="1" applyBorder="1" applyAlignment="1" applyProtection="1">
      <alignment horizontal="left" vertical="center" wrapText="1"/>
      <protection locked="0"/>
    </xf>
    <xf numFmtId="0" fontId="4" fillId="2" borderId="11" xfId="5" applyNumberFormat="1" applyFont="1" applyFill="1" applyBorder="1" applyAlignment="1" applyProtection="1">
      <alignment horizontal="center" vertical="center" wrapText="1"/>
      <protection locked="0"/>
    </xf>
    <xf numFmtId="1" fontId="4" fillId="2" borderId="11" xfId="5" applyNumberFormat="1" applyFont="1" applyFill="1" applyBorder="1" applyAlignment="1" applyProtection="1">
      <alignment horizontal="center" vertical="center" wrapText="1"/>
      <protection locked="0"/>
    </xf>
    <xf numFmtId="166" fontId="4" fillId="2" borderId="11" xfId="5" applyNumberFormat="1" applyFont="1" applyFill="1" applyBorder="1" applyAlignment="1" applyProtection="1">
      <alignment horizontal="center" vertical="center" wrapText="1"/>
      <protection locked="0"/>
    </xf>
    <xf numFmtId="2" fontId="4" fillId="2" borderId="11" xfId="5" applyNumberFormat="1" applyFont="1" applyFill="1" applyBorder="1" applyAlignment="1" applyProtection="1">
      <alignment horizontal="center" vertical="center" wrapText="1"/>
      <protection locked="0"/>
    </xf>
    <xf numFmtId="2" fontId="4" fillId="2" borderId="11" xfId="8" applyNumberFormat="1" applyFont="1" applyFill="1" applyBorder="1" applyAlignment="1">
      <alignment horizontal="center" vertical="center"/>
    </xf>
    <xf numFmtId="0" fontId="4" fillId="2" borderId="11" xfId="8" applyFont="1" applyFill="1" applyBorder="1" applyAlignment="1">
      <alignment horizontal="center" vertical="center"/>
    </xf>
    <xf numFmtId="0" fontId="11" fillId="0" borderId="2" xfId="10" applyFont="1" applyBorder="1"/>
    <xf numFmtId="0" fontId="11" fillId="0" borderId="2" xfId="10" applyFont="1" applyBorder="1" applyAlignment="1">
      <alignment horizontal="center"/>
    </xf>
    <xf numFmtId="166" fontId="11" fillId="0" borderId="2" xfId="10" applyNumberFormat="1" applyFont="1" applyBorder="1" applyAlignment="1">
      <alignment horizontal="center"/>
    </xf>
    <xf numFmtId="2" fontId="11" fillId="0" borderId="2" xfId="10" applyNumberFormat="1" applyFont="1" applyBorder="1" applyAlignment="1">
      <alignment horizontal="center"/>
    </xf>
    <xf numFmtId="0" fontId="22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2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64" fontId="23" fillId="0" borderId="2" xfId="0" applyNumberFormat="1" applyFont="1" applyBorder="1" applyAlignment="1">
      <alignment horizontal="center" vertical="center"/>
    </xf>
    <xf numFmtId="166" fontId="24" fillId="0" borderId="2" xfId="0" applyNumberFormat="1" applyFont="1" applyBorder="1" applyAlignment="1">
      <alignment horizontal="center" vertical="center"/>
    </xf>
    <xf numFmtId="2" fontId="24" fillId="0" borderId="2" xfId="0" applyNumberFormat="1" applyFont="1" applyBorder="1" applyAlignment="1">
      <alignment horizontal="center" vertical="center"/>
    </xf>
    <xf numFmtId="165" fontId="4" fillId="0" borderId="9" xfId="0" applyNumberFormat="1" applyFont="1" applyBorder="1" applyAlignment="1">
      <alignment horizontal="center" vertical="center"/>
    </xf>
    <xf numFmtId="165" fontId="4" fillId="0" borderId="11" xfId="0" applyNumberFormat="1" applyFont="1" applyBorder="1" applyAlignment="1">
      <alignment horizontal="center" vertical="center"/>
    </xf>
    <xf numFmtId="0" fontId="6" fillId="0" borderId="0" xfId="0" quotePrefix="1" applyFont="1" applyBorder="1" applyAlignment="1">
      <alignment horizontal="left" vertical="center" wrapText="1"/>
    </xf>
    <xf numFmtId="0" fontId="6" fillId="0" borderId="0" xfId="0" applyFont="1" applyBorder="1" applyAlignment="1">
      <alignment vertical="center"/>
    </xf>
    <xf numFmtId="4" fontId="2" fillId="0" borderId="11" xfId="4" applyNumberFormat="1" applyFont="1" applyBorder="1" applyAlignment="1">
      <alignment horizontal="center" vertical="center" wrapText="1"/>
    </xf>
    <xf numFmtId="3" fontId="4" fillId="0" borderId="10" xfId="4" applyNumberFormat="1" applyFont="1" applyBorder="1" applyAlignment="1">
      <alignment horizontal="center" vertical="center" wrapText="1"/>
    </xf>
    <xf numFmtId="4" fontId="4" fillId="0" borderId="11" xfId="4" applyNumberFormat="1" applyFont="1" applyBorder="1" applyAlignment="1">
      <alignment horizontal="center" vertical="center" wrapText="1"/>
    </xf>
    <xf numFmtId="4" fontId="4" fillId="0" borderId="24" xfId="4" quotePrefix="1" applyNumberFormat="1" applyFont="1" applyBorder="1" applyAlignment="1">
      <alignment horizontal="center" vertical="center" wrapText="1"/>
    </xf>
    <xf numFmtId="3" fontId="2" fillId="0" borderId="10" xfId="4" applyNumberFormat="1" applyFont="1" applyBorder="1" applyAlignment="1">
      <alignment horizontal="center" vertical="center" wrapText="1"/>
    </xf>
    <xf numFmtId="0" fontId="2" fillId="0" borderId="11" xfId="0" applyFont="1" applyBorder="1" applyAlignment="1" applyProtection="1">
      <alignment vertical="center"/>
      <protection locked="0"/>
    </xf>
    <xf numFmtId="4" fontId="2" fillId="0" borderId="24" xfId="4" applyNumberFormat="1" applyFont="1" applyBorder="1" applyAlignment="1">
      <alignment horizontal="center" vertical="center" wrapText="1"/>
    </xf>
    <xf numFmtId="0" fontId="4" fillId="0" borderId="11" xfId="0" applyFont="1" applyBorder="1" applyAlignment="1" applyProtection="1">
      <alignment vertical="center" wrapText="1"/>
      <protection locked="0"/>
    </xf>
    <xf numFmtId="4" fontId="4" fillId="0" borderId="24" xfId="4" applyNumberFormat="1" applyFont="1" applyBorder="1" applyAlignment="1">
      <alignment horizontal="center" vertical="center" wrapText="1"/>
    </xf>
    <xf numFmtId="0" fontId="4" fillId="0" borderId="11" xfId="0" quotePrefix="1" applyFont="1" applyBorder="1" applyAlignment="1" applyProtection="1">
      <alignment vertical="center" wrapText="1"/>
      <protection locked="0"/>
    </xf>
    <xf numFmtId="3" fontId="4" fillId="0" borderId="10" xfId="4" applyNumberFormat="1" applyFont="1" applyBorder="1" applyAlignment="1">
      <alignment horizontal="right" vertical="center" wrapText="1"/>
    </xf>
    <xf numFmtId="2" fontId="3" fillId="0" borderId="11" xfId="0" applyNumberFormat="1" applyFont="1" applyBorder="1" applyAlignment="1">
      <alignment horizontal="center" vertical="center"/>
    </xf>
    <xf numFmtId="0" fontId="2" fillId="0" borderId="11" xfId="0" applyFont="1" applyBorder="1" applyAlignment="1" applyProtection="1">
      <alignment vertical="center" wrapText="1"/>
      <protection locked="0"/>
    </xf>
    <xf numFmtId="0" fontId="4" fillId="0" borderId="11" xfId="6" applyFont="1" applyBorder="1" applyAlignment="1">
      <alignment horizontal="center"/>
    </xf>
    <xf numFmtId="2" fontId="4" fillId="0" borderId="11" xfId="6" applyNumberFormat="1" applyFont="1" applyBorder="1" applyAlignment="1">
      <alignment horizontal="center" vertical="center"/>
    </xf>
    <xf numFmtId="0" fontId="4" fillId="0" borderId="11" xfId="6" applyFont="1" applyBorder="1" applyAlignment="1">
      <alignment horizontal="center" vertical="center"/>
    </xf>
    <xf numFmtId="2" fontId="4" fillId="0" borderId="11" xfId="6" applyNumberFormat="1" applyFont="1" applyBorder="1" applyAlignment="1">
      <alignment horizontal="center"/>
    </xf>
    <xf numFmtId="4" fontId="13" fillId="0" borderId="11" xfId="7" applyNumberFormat="1" applyFont="1" applyBorder="1" applyAlignment="1">
      <alignment horizontal="left" vertical="center" wrapText="1"/>
    </xf>
    <xf numFmtId="1" fontId="4" fillId="0" borderId="11" xfId="6" applyNumberFormat="1" applyFont="1" applyBorder="1" applyAlignment="1">
      <alignment horizontal="center"/>
    </xf>
    <xf numFmtId="0" fontId="2" fillId="2" borderId="10" xfId="4" applyFont="1" applyFill="1" applyBorder="1" applyAlignment="1">
      <alignment horizontal="center" vertical="center" wrapText="1"/>
    </xf>
    <xf numFmtId="1" fontId="18" fillId="2" borderId="11" xfId="4" applyNumberFormat="1" applyFont="1" applyFill="1" applyBorder="1" applyAlignment="1">
      <alignment horizontal="center" vertical="center" wrapText="1"/>
    </xf>
    <xf numFmtId="2" fontId="18" fillId="2" borderId="11" xfId="4" applyNumberFormat="1" applyFont="1" applyFill="1" applyBorder="1" applyAlignment="1">
      <alignment horizontal="center" vertical="center" wrapText="1"/>
    </xf>
    <xf numFmtId="2" fontId="19" fillId="2" borderId="24" xfId="4" applyNumberFormat="1" applyFont="1" applyFill="1" applyBorder="1" applyAlignment="1">
      <alignment horizontal="center" vertical="center" wrapText="1"/>
    </xf>
    <xf numFmtId="0" fontId="19" fillId="2" borderId="10" xfId="4" applyFont="1" applyFill="1" applyBorder="1" applyAlignment="1">
      <alignment horizontal="center" vertical="center" wrapText="1"/>
    </xf>
    <xf numFmtId="2" fontId="2" fillId="2" borderId="24" xfId="4" applyNumberFormat="1" applyFont="1" applyFill="1" applyBorder="1" applyAlignment="1">
      <alignment horizontal="center" vertical="center" wrapText="1"/>
    </xf>
    <xf numFmtId="0" fontId="18" fillId="2" borderId="10" xfId="4" applyFont="1" applyFill="1" applyBorder="1" applyAlignment="1">
      <alignment horizontal="center" vertical="center" wrapText="1"/>
    </xf>
    <xf numFmtId="2" fontId="4" fillId="2" borderId="24" xfId="4" applyNumberFormat="1" applyFont="1" applyFill="1" applyBorder="1" applyAlignment="1">
      <alignment horizontal="center" vertical="center" wrapText="1"/>
    </xf>
    <xf numFmtId="1" fontId="2" fillId="2" borderId="24" xfId="4" applyNumberFormat="1" applyFont="1" applyFill="1" applyBorder="1" applyAlignment="1">
      <alignment horizontal="center" vertical="center" wrapText="1"/>
    </xf>
    <xf numFmtId="0" fontId="6" fillId="0" borderId="11" xfId="0" quotePrefix="1" applyFont="1" applyBorder="1" applyAlignment="1">
      <alignment horizontal="left" vertical="center" wrapText="1"/>
    </xf>
    <xf numFmtId="49" fontId="19" fillId="2" borderId="11" xfId="4" applyNumberFormat="1" applyFont="1" applyFill="1" applyBorder="1" applyAlignment="1">
      <alignment horizontal="center" vertical="center" wrapText="1"/>
    </xf>
    <xf numFmtId="0" fontId="3" fillId="0" borderId="11" xfId="0" quotePrefix="1" applyFont="1" applyBorder="1" applyAlignment="1">
      <alignment vertical="center"/>
    </xf>
    <xf numFmtId="49" fontId="19" fillId="2" borderId="11" xfId="4" quotePrefix="1" applyNumberFormat="1" applyFont="1" applyFill="1" applyBorder="1" applyAlignment="1">
      <alignment horizontal="center" vertical="center" wrapText="1"/>
    </xf>
    <xf numFmtId="0" fontId="19" fillId="2" borderId="25" xfId="4" applyFont="1" applyFill="1" applyBorder="1" applyAlignment="1">
      <alignment horizontal="center" vertical="center" wrapText="1"/>
    </xf>
    <xf numFmtId="0" fontId="3" fillId="0" borderId="26" xfId="0" quotePrefix="1" applyFont="1" applyBorder="1" applyAlignment="1">
      <alignment vertical="center"/>
    </xf>
    <xf numFmtId="49" fontId="18" fillId="2" borderId="26" xfId="4" applyNumberFormat="1" applyFont="1" applyFill="1" applyBorder="1" applyAlignment="1">
      <alignment horizontal="center" vertical="center" wrapText="1"/>
    </xf>
    <xf numFmtId="49" fontId="4" fillId="2" borderId="26" xfId="4" applyNumberFormat="1" applyFont="1" applyFill="1" applyBorder="1" applyAlignment="1">
      <alignment horizontal="center" vertical="center" wrapText="1"/>
    </xf>
    <xf numFmtId="2" fontId="4" fillId="2" borderId="26" xfId="4" applyNumberFormat="1" applyFont="1" applyFill="1" applyBorder="1" applyAlignment="1">
      <alignment vertical="center" wrapText="1"/>
    </xf>
    <xf numFmtId="2" fontId="4" fillId="2" borderId="26" xfId="4" applyNumberFormat="1" applyFont="1" applyFill="1" applyBorder="1" applyAlignment="1">
      <alignment horizontal="center" vertical="center" wrapText="1"/>
    </xf>
    <xf numFmtId="1" fontId="2" fillId="2" borderId="27" xfId="4" applyNumberFormat="1" applyFont="1" applyFill="1" applyBorder="1" applyAlignment="1">
      <alignment horizontal="center" vertical="center" wrapText="1"/>
    </xf>
    <xf numFmtId="4" fontId="4" fillId="0" borderId="11" xfId="4" applyNumberFormat="1" applyFont="1" applyBorder="1" applyAlignment="1">
      <alignment horizontal="center" vertical="center" wrapText="1"/>
    </xf>
    <xf numFmtId="4" fontId="2" fillId="0" borderId="24" xfId="4" applyNumberFormat="1" applyFont="1" applyBorder="1" applyAlignment="1">
      <alignment horizontal="center" vertical="center" wrapText="1"/>
    </xf>
    <xf numFmtId="4" fontId="2" fillId="0" borderId="11" xfId="4" applyNumberFormat="1" applyFont="1" applyBorder="1" applyAlignment="1">
      <alignment horizontal="center" vertical="center" wrapText="1"/>
    </xf>
    <xf numFmtId="0" fontId="3" fillId="0" borderId="20" xfId="0" applyFont="1" applyBorder="1"/>
    <xf numFmtId="0" fontId="3" fillId="0" borderId="18" xfId="0" applyFont="1" applyBorder="1"/>
    <xf numFmtId="0" fontId="3" fillId="0" borderId="0" xfId="0" applyFont="1" applyBorder="1"/>
    <xf numFmtId="0" fontId="6" fillId="0" borderId="11" xfId="0" quotePrefix="1" applyFont="1" applyBorder="1" applyAlignment="1">
      <alignment vertical="center" wrapText="1"/>
    </xf>
    <xf numFmtId="4" fontId="4" fillId="0" borderId="11" xfId="4" applyNumberFormat="1" applyFont="1" applyBorder="1" applyAlignment="1">
      <alignment horizontal="center" vertical="center" wrapText="1"/>
    </xf>
    <xf numFmtId="4" fontId="2" fillId="0" borderId="23" xfId="4" applyNumberFormat="1" applyFont="1" applyBorder="1" applyAlignment="1">
      <alignment horizontal="center" vertical="center" wrapText="1"/>
    </xf>
    <xf numFmtId="4" fontId="2" fillId="0" borderId="24" xfId="4" applyNumberFormat="1" applyFont="1" applyBorder="1" applyAlignment="1">
      <alignment horizontal="center" vertical="center" wrapText="1"/>
    </xf>
    <xf numFmtId="4" fontId="2" fillId="0" borderId="4" xfId="4" applyNumberFormat="1" applyFont="1" applyBorder="1" applyAlignment="1">
      <alignment horizontal="center" vertical="center" wrapText="1"/>
    </xf>
    <xf numFmtId="4" fontId="2" fillId="0" borderId="11" xfId="4" applyNumberFormat="1" applyFont="1" applyBorder="1" applyAlignment="1">
      <alignment horizontal="center" vertical="center" wrapText="1"/>
    </xf>
    <xf numFmtId="3" fontId="2" fillId="0" borderId="3" xfId="4" applyNumberFormat="1" applyFont="1" applyBorder="1" applyAlignment="1">
      <alignment horizontal="center" vertical="center" wrapText="1"/>
    </xf>
    <xf numFmtId="3" fontId="2" fillId="0" borderId="10" xfId="4" applyNumberFormat="1" applyFont="1" applyBorder="1" applyAlignment="1">
      <alignment horizontal="center" vertical="center" wrapText="1"/>
    </xf>
    <xf numFmtId="2" fontId="2" fillId="0" borderId="5" xfId="1" applyNumberFormat="1" applyFont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2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left" vertical="center"/>
    </xf>
    <xf numFmtId="1" fontId="2" fillId="0" borderId="2" xfId="0" applyNumberFormat="1" applyFont="1" applyBorder="1" applyAlignment="1">
      <alignment horizontal="center" vertical="center"/>
    </xf>
    <xf numFmtId="166" fontId="2" fillId="0" borderId="2" xfId="0" applyNumberFormat="1" applyFont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1" xfId="8" applyFont="1" applyBorder="1" applyAlignment="1">
      <alignment horizontal="center" vertical="center"/>
    </xf>
    <xf numFmtId="0" fontId="2" fillId="0" borderId="13" xfId="8" applyFont="1" applyBorder="1" applyAlignment="1">
      <alignment horizontal="center" vertical="center"/>
    </xf>
    <xf numFmtId="0" fontId="2" fillId="0" borderId="1" xfId="8" applyFont="1" applyBorder="1" applyAlignment="1">
      <alignment horizontal="center" vertical="center"/>
    </xf>
    <xf numFmtId="1" fontId="2" fillId="0" borderId="21" xfId="8" applyNumberFormat="1" applyFont="1" applyBorder="1" applyAlignment="1">
      <alignment horizontal="center" vertical="center"/>
    </xf>
    <xf numFmtId="0" fontId="2" fillId="0" borderId="20" xfId="9" applyFont="1" applyBorder="1" applyAlignment="1">
      <alignment horizontal="center" vertical="center"/>
    </xf>
    <xf numFmtId="0" fontId="2" fillId="0" borderId="18" xfId="9" applyFont="1" applyBorder="1" applyAlignment="1">
      <alignment horizontal="center" vertical="center"/>
    </xf>
    <xf numFmtId="0" fontId="2" fillId="0" borderId="19" xfId="9" applyFont="1" applyBorder="1" applyAlignment="1">
      <alignment horizontal="center" vertical="center"/>
    </xf>
    <xf numFmtId="0" fontId="2" fillId="0" borderId="20" xfId="8" applyFont="1" applyBorder="1" applyAlignment="1">
      <alignment horizontal="center"/>
    </xf>
    <xf numFmtId="0" fontId="2" fillId="0" borderId="19" xfId="8" applyFont="1" applyBorder="1" applyAlignment="1">
      <alignment horizontal="center"/>
    </xf>
    <xf numFmtId="0" fontId="4" fillId="0" borderId="21" xfId="8" applyFont="1" applyBorder="1" applyAlignment="1">
      <alignment horizontal="center" vertical="center"/>
    </xf>
    <xf numFmtId="0" fontId="4" fillId="0" borderId="13" xfId="8" applyFont="1" applyBorder="1" applyAlignment="1">
      <alignment horizontal="center" vertical="center"/>
    </xf>
    <xf numFmtId="0" fontId="3" fillId="0" borderId="11" xfId="0" quotePrefix="1" applyFont="1" applyBorder="1" applyAlignment="1">
      <alignment horizontal="left" vertical="center"/>
    </xf>
    <xf numFmtId="0" fontId="16" fillId="0" borderId="11" xfId="0" applyFont="1" applyBorder="1" applyAlignment="1">
      <alignment horizontal="left" vertical="center"/>
    </xf>
  </cellXfs>
  <cellStyles count="11">
    <cellStyle name="Bình thường 2" xfId="1"/>
    <cellStyle name="Comma" xfId="5" builtinId="3"/>
    <cellStyle name="Comma 2" xfId="3"/>
    <cellStyle name="Normal" xfId="0" builtinId="0"/>
    <cellStyle name="Normal 2" xfId="2"/>
    <cellStyle name="Normal 2 2" xfId="6"/>
    <cellStyle name="Normal_DTKSDH_KLchi tiet" xfId="8"/>
    <cellStyle name="Normal_DTKSDH_Sheet1" xfId="9"/>
    <cellStyle name="Normal_khoiluong" xfId="7"/>
    <cellStyle name="Normal_Kl_congKyVy" xfId="4"/>
    <cellStyle name="Normal_Sheet1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tabSelected="1" zoomScale="85" zoomScaleNormal="85" workbookViewId="0">
      <pane ySplit="7" topLeftCell="A8" activePane="bottomLeft" state="frozen"/>
      <selection pane="bottomLeft" activeCell="B23" sqref="B23"/>
    </sheetView>
  </sheetViews>
  <sheetFormatPr defaultColWidth="9.109375" defaultRowHeight="16.8" x14ac:dyDescent="0.3"/>
  <cols>
    <col min="1" max="1" width="9.109375" style="1"/>
    <col min="2" max="2" width="46.88671875" style="1" customWidth="1"/>
    <col min="3" max="4" width="9.109375" style="1"/>
    <col min="5" max="5" width="10.88671875" style="1" bestFit="1" customWidth="1"/>
    <col min="6" max="7" width="9.109375" style="1"/>
    <col min="8" max="8" width="12.6640625" style="1" bestFit="1" customWidth="1"/>
    <col min="9" max="9" width="13" style="1" bestFit="1" customWidth="1"/>
    <col min="10" max="16384" width="9.109375" style="1"/>
  </cols>
  <sheetData>
    <row r="1" spans="1:9" ht="17.399999999999999" x14ac:dyDescent="0.3">
      <c r="A1" s="23" t="s">
        <v>43</v>
      </c>
      <c r="B1" s="21"/>
      <c r="C1" s="21"/>
      <c r="D1" s="21"/>
      <c r="E1" s="21"/>
      <c r="F1" s="21"/>
      <c r="G1" s="21"/>
      <c r="H1" s="21"/>
      <c r="I1" s="21"/>
    </row>
    <row r="2" spans="1:9" ht="17.399999999999999" x14ac:dyDescent="0.3">
      <c r="A2" s="23" t="str">
        <f>KLCN!A2</f>
        <v>CÔNG TRÌNH: SỬA CHỮA HỆ THỐNG KÊNH XÂY TRÊN ĐỊA BÀN XÃ KIẾN MINH</v>
      </c>
      <c r="B2" s="21"/>
      <c r="C2" s="21"/>
      <c r="D2" s="21"/>
      <c r="E2" s="21"/>
      <c r="F2" s="21"/>
      <c r="G2" s="21"/>
      <c r="H2" s="21"/>
      <c r="I2" s="21"/>
    </row>
    <row r="3" spans="1:9" ht="17.399999999999999" x14ac:dyDescent="0.3">
      <c r="A3" s="23" t="str">
        <f>KLCN!A3</f>
        <v>VỊ TRÍ XÂY DỰNG: XÃ KIẾN MINH - TP HẢI PHÒNG</v>
      </c>
      <c r="B3" s="21"/>
      <c r="C3" s="21"/>
      <c r="D3" s="21"/>
      <c r="E3" s="21"/>
      <c r="F3" s="21"/>
      <c r="G3" s="21"/>
      <c r="H3" s="21"/>
      <c r="I3" s="21"/>
    </row>
    <row r="4" spans="1:9" ht="17.399999999999999" thickBot="1" x14ac:dyDescent="0.35"/>
    <row r="5" spans="1:9" x14ac:dyDescent="0.3">
      <c r="A5" s="144" t="s">
        <v>32</v>
      </c>
      <c r="B5" s="142" t="s">
        <v>44</v>
      </c>
      <c r="C5" s="142" t="s">
        <v>36</v>
      </c>
      <c r="D5" s="142" t="s">
        <v>45</v>
      </c>
      <c r="E5" s="142" t="s">
        <v>46</v>
      </c>
      <c r="F5" s="142"/>
      <c r="G5" s="142"/>
      <c r="H5" s="142" t="s">
        <v>47</v>
      </c>
      <c r="I5" s="140" t="s">
        <v>48</v>
      </c>
    </row>
    <row r="6" spans="1:9" ht="33.6" x14ac:dyDescent="0.3">
      <c r="A6" s="145"/>
      <c r="B6" s="143"/>
      <c r="C6" s="143"/>
      <c r="D6" s="143"/>
      <c r="E6" s="93" t="s">
        <v>49</v>
      </c>
      <c r="F6" s="93" t="s">
        <v>50</v>
      </c>
      <c r="G6" s="93" t="s">
        <v>51</v>
      </c>
      <c r="H6" s="143"/>
      <c r="I6" s="141"/>
    </row>
    <row r="7" spans="1:9" x14ac:dyDescent="0.3">
      <c r="A7" s="94" t="s">
        <v>52</v>
      </c>
      <c r="B7" s="95" t="s">
        <v>53</v>
      </c>
      <c r="C7" s="95" t="s">
        <v>54</v>
      </c>
      <c r="D7" s="95" t="s">
        <v>55</v>
      </c>
      <c r="E7" s="95" t="s">
        <v>56</v>
      </c>
      <c r="F7" s="95" t="s">
        <v>57</v>
      </c>
      <c r="G7" s="95" t="s">
        <v>58</v>
      </c>
      <c r="H7" s="95" t="s">
        <v>59</v>
      </c>
      <c r="I7" s="96" t="s">
        <v>60</v>
      </c>
    </row>
    <row r="8" spans="1:9" x14ac:dyDescent="0.3">
      <c r="A8" s="97">
        <v>1</v>
      </c>
      <c r="B8" s="98" t="s">
        <v>67</v>
      </c>
      <c r="C8" s="93" t="s">
        <v>18</v>
      </c>
      <c r="D8" s="93"/>
      <c r="E8" s="93"/>
      <c r="F8" s="93"/>
      <c r="G8" s="93"/>
      <c r="H8" s="95"/>
      <c r="I8" s="99">
        <f>SUM(H9:H9)</f>
        <v>2754.6835000000001</v>
      </c>
    </row>
    <row r="9" spans="1:9" x14ac:dyDescent="0.3">
      <c r="A9" s="94"/>
      <c r="B9" s="100"/>
      <c r="C9" s="95"/>
      <c r="D9" s="93"/>
      <c r="E9" s="139" t="s">
        <v>61</v>
      </c>
      <c r="F9" s="139"/>
      <c r="G9" s="139"/>
      <c r="H9" s="95">
        <f>KLCN!H158</f>
        <v>2754.6835000000001</v>
      </c>
      <c r="I9" s="101"/>
    </row>
    <row r="10" spans="1:9" ht="54" customHeight="1" x14ac:dyDescent="0.3">
      <c r="A10" s="94"/>
      <c r="B10" s="102" t="s">
        <v>116</v>
      </c>
      <c r="C10" s="95"/>
      <c r="D10" s="93"/>
      <c r="E10" s="95"/>
      <c r="F10" s="95"/>
      <c r="G10" s="95"/>
      <c r="H10" s="95"/>
      <c r="I10" s="101"/>
    </row>
    <row r="11" spans="1:9" x14ac:dyDescent="0.3">
      <c r="A11" s="97">
        <v>2</v>
      </c>
      <c r="B11" s="98" t="s">
        <v>135</v>
      </c>
      <c r="C11" s="93" t="s">
        <v>17</v>
      </c>
      <c r="D11" s="93"/>
      <c r="E11" s="95"/>
      <c r="F11" s="95"/>
      <c r="G11" s="95"/>
      <c r="H11" s="95"/>
      <c r="I11" s="99">
        <f>H12</f>
        <v>254.05250000000001</v>
      </c>
    </row>
    <row r="12" spans="1:9" x14ac:dyDescent="0.3">
      <c r="A12" s="103"/>
      <c r="B12" s="100"/>
      <c r="C12" s="95"/>
      <c r="D12" s="93"/>
      <c r="E12" s="139" t="s">
        <v>61</v>
      </c>
      <c r="F12" s="139"/>
      <c r="G12" s="139"/>
      <c r="H12" s="104">
        <f>KLCN!H159</f>
        <v>254.05250000000001</v>
      </c>
      <c r="I12" s="101"/>
    </row>
    <row r="13" spans="1:9" x14ac:dyDescent="0.3">
      <c r="A13" s="97">
        <v>3</v>
      </c>
      <c r="B13" s="105" t="s">
        <v>68</v>
      </c>
      <c r="C13" s="93" t="s">
        <v>17</v>
      </c>
      <c r="D13" s="106"/>
      <c r="E13" s="107"/>
      <c r="F13" s="108"/>
      <c r="G13" s="108"/>
      <c r="H13" s="109"/>
      <c r="I13" s="99">
        <f>SUM(H14:H14)</f>
        <v>62.552000000000007</v>
      </c>
    </row>
    <row r="14" spans="1:9" x14ac:dyDescent="0.3">
      <c r="A14" s="97"/>
      <c r="B14" s="110"/>
      <c r="C14" s="95"/>
      <c r="D14" s="106"/>
      <c r="E14" s="139" t="s">
        <v>61</v>
      </c>
      <c r="F14" s="139"/>
      <c r="G14" s="139"/>
      <c r="H14" s="109">
        <f>KLCN!H160</f>
        <v>62.552000000000007</v>
      </c>
      <c r="I14" s="101"/>
    </row>
    <row r="15" spans="1:9" x14ac:dyDescent="0.3">
      <c r="A15" s="97">
        <v>4</v>
      </c>
      <c r="B15" s="105" t="s">
        <v>69</v>
      </c>
      <c r="C15" s="93" t="s">
        <v>18</v>
      </c>
      <c r="D15" s="106"/>
      <c r="E15" s="107"/>
      <c r="F15" s="108"/>
      <c r="G15" s="108"/>
      <c r="H15" s="109"/>
      <c r="I15" s="99">
        <f>H16</f>
        <v>2410.7039999999997</v>
      </c>
    </row>
    <row r="16" spans="1:9" x14ac:dyDescent="0.3">
      <c r="A16" s="97"/>
      <c r="B16" s="105"/>
      <c r="C16" s="93"/>
      <c r="D16" s="106"/>
      <c r="E16" s="139" t="s">
        <v>61</v>
      </c>
      <c r="F16" s="139"/>
      <c r="G16" s="139"/>
      <c r="H16" s="109">
        <f>KLCN!H161</f>
        <v>2410.7039999999997</v>
      </c>
      <c r="I16" s="101"/>
    </row>
    <row r="17" spans="1:12" x14ac:dyDescent="0.3">
      <c r="A17" s="97">
        <v>5</v>
      </c>
      <c r="B17" s="105" t="s">
        <v>70</v>
      </c>
      <c r="C17" s="93" t="s">
        <v>18</v>
      </c>
      <c r="D17" s="106"/>
      <c r="E17" s="107"/>
      <c r="F17" s="108"/>
      <c r="G17" s="108"/>
      <c r="H17" s="109"/>
      <c r="I17" s="99">
        <f>H18</f>
        <v>882.49250000000006</v>
      </c>
      <c r="L17" s="24"/>
    </row>
    <row r="18" spans="1:12" x14ac:dyDescent="0.3">
      <c r="A18" s="97"/>
      <c r="B18" s="105"/>
      <c r="C18" s="93"/>
      <c r="D18" s="106"/>
      <c r="E18" s="139" t="s">
        <v>61</v>
      </c>
      <c r="F18" s="139"/>
      <c r="G18" s="139"/>
      <c r="H18" s="109">
        <f>KLCN!H162</f>
        <v>882.49250000000006</v>
      </c>
      <c r="I18" s="101"/>
      <c r="L18" s="24"/>
    </row>
    <row r="19" spans="1:12" ht="33.6" x14ac:dyDescent="0.3">
      <c r="A19" s="97">
        <v>6</v>
      </c>
      <c r="B19" s="105" t="s">
        <v>120</v>
      </c>
      <c r="C19" s="93" t="s">
        <v>17</v>
      </c>
      <c r="D19" s="111"/>
      <c r="E19" s="95"/>
      <c r="F19" s="95"/>
      <c r="G19" s="95"/>
      <c r="H19" s="109"/>
      <c r="I19" s="99">
        <f>SUM(H20:H31)</f>
        <v>97.140288000000012</v>
      </c>
      <c r="L19" s="24"/>
    </row>
    <row r="20" spans="1:12" x14ac:dyDescent="0.3">
      <c r="A20" s="116" t="s">
        <v>16</v>
      </c>
      <c r="B20" s="26" t="s">
        <v>119</v>
      </c>
      <c r="C20" s="134"/>
      <c r="D20" s="111"/>
      <c r="E20" s="132"/>
      <c r="F20" s="132"/>
      <c r="G20" s="132"/>
      <c r="H20" s="109">
        <f>I33</f>
        <v>3.4202879999999998</v>
      </c>
      <c r="I20" s="133"/>
      <c r="L20" s="24"/>
    </row>
    <row r="21" spans="1:12" x14ac:dyDescent="0.3">
      <c r="A21" s="116" t="s">
        <v>16</v>
      </c>
      <c r="B21" s="26" t="s">
        <v>121</v>
      </c>
      <c r="C21" s="93"/>
      <c r="D21" s="106"/>
      <c r="E21" s="95"/>
      <c r="F21" s="95"/>
      <c r="G21" s="95"/>
      <c r="H21" s="109"/>
      <c r="I21" s="101"/>
      <c r="L21" s="24"/>
    </row>
    <row r="22" spans="1:12" x14ac:dyDescent="0.3">
      <c r="A22" s="116"/>
      <c r="B22" s="123" t="s">
        <v>132</v>
      </c>
      <c r="C22" s="134"/>
      <c r="D22" s="106"/>
      <c r="E22" s="132"/>
      <c r="F22" s="132"/>
      <c r="G22" s="132"/>
      <c r="H22" s="109"/>
      <c r="I22" s="101"/>
      <c r="L22" s="24"/>
    </row>
    <row r="23" spans="1:12" x14ac:dyDescent="0.3">
      <c r="A23" s="116"/>
      <c r="B23" s="174" t="s">
        <v>128</v>
      </c>
      <c r="C23" s="134"/>
      <c r="D23" s="106"/>
      <c r="E23" s="132">
        <v>50</v>
      </c>
      <c r="F23" s="132">
        <v>0.22</v>
      </c>
      <c r="G23" s="132">
        <v>0.8</v>
      </c>
      <c r="H23" s="109">
        <f>G23*F23*E23</f>
        <v>8.8000000000000007</v>
      </c>
      <c r="I23" s="101"/>
      <c r="L23" s="24"/>
    </row>
    <row r="24" spans="1:12" x14ac:dyDescent="0.3">
      <c r="A24" s="116"/>
      <c r="B24" s="123" t="s">
        <v>133</v>
      </c>
      <c r="C24" s="134"/>
      <c r="D24" s="106"/>
      <c r="E24" s="132"/>
      <c r="F24" s="132"/>
      <c r="G24" s="132"/>
      <c r="H24" s="109"/>
      <c r="I24" s="101"/>
      <c r="L24" s="24"/>
    </row>
    <row r="25" spans="1:12" x14ac:dyDescent="0.3">
      <c r="A25" s="116"/>
      <c r="B25" s="174" t="s">
        <v>123</v>
      </c>
      <c r="C25" s="134"/>
      <c r="D25" s="106"/>
      <c r="E25" s="132">
        <v>160</v>
      </c>
      <c r="F25" s="132">
        <v>0.22</v>
      </c>
      <c r="G25" s="132">
        <v>0.8</v>
      </c>
      <c r="H25" s="109">
        <f>G25*F25*E25</f>
        <v>28.160000000000004</v>
      </c>
      <c r="I25" s="101"/>
      <c r="L25" s="24"/>
    </row>
    <row r="26" spans="1:12" x14ac:dyDescent="0.3">
      <c r="A26" s="116"/>
      <c r="B26" s="174" t="s">
        <v>124</v>
      </c>
      <c r="C26" s="134"/>
      <c r="D26" s="106"/>
      <c r="E26" s="132">
        <v>60</v>
      </c>
      <c r="F26" s="132">
        <v>0.22</v>
      </c>
      <c r="G26" s="132">
        <v>0.8</v>
      </c>
      <c r="H26" s="109">
        <f>G26*F26*E26</f>
        <v>10.56</v>
      </c>
      <c r="I26" s="101"/>
      <c r="L26" s="24"/>
    </row>
    <row r="27" spans="1:12" x14ac:dyDescent="0.3">
      <c r="A27" s="116"/>
      <c r="B27" s="174" t="s">
        <v>130</v>
      </c>
      <c r="C27" s="134"/>
      <c r="D27" s="106"/>
      <c r="E27" s="132">
        <v>75</v>
      </c>
      <c r="F27" s="132">
        <v>0.22</v>
      </c>
      <c r="G27" s="132">
        <v>0.8</v>
      </c>
      <c r="H27" s="109">
        <f>G27*F27*E27</f>
        <v>13.200000000000001</v>
      </c>
      <c r="I27" s="101"/>
      <c r="L27" s="24"/>
    </row>
    <row r="28" spans="1:12" x14ac:dyDescent="0.3">
      <c r="A28" s="116"/>
      <c r="B28" s="123" t="s">
        <v>134</v>
      </c>
      <c r="C28" s="134"/>
      <c r="D28" s="106"/>
      <c r="E28" s="132"/>
      <c r="F28" s="132"/>
      <c r="G28" s="132"/>
      <c r="H28" s="109"/>
      <c r="I28" s="101"/>
      <c r="L28" s="24"/>
    </row>
    <row r="29" spans="1:12" x14ac:dyDescent="0.3">
      <c r="A29" s="116"/>
      <c r="B29" s="174" t="s">
        <v>128</v>
      </c>
      <c r="C29" s="134"/>
      <c r="D29" s="106"/>
      <c r="E29" s="132">
        <v>50</v>
      </c>
      <c r="F29" s="132">
        <v>0.22</v>
      </c>
      <c r="G29" s="132">
        <v>0.8</v>
      </c>
      <c r="H29" s="109">
        <f>G29*F29*E29</f>
        <v>8.8000000000000007</v>
      </c>
      <c r="I29" s="101"/>
      <c r="L29" s="24"/>
    </row>
    <row r="30" spans="1:12" x14ac:dyDescent="0.3">
      <c r="A30" s="116"/>
      <c r="B30" s="174" t="s">
        <v>131</v>
      </c>
      <c r="C30" s="134"/>
      <c r="D30" s="106"/>
      <c r="E30" s="132">
        <v>62.5</v>
      </c>
      <c r="F30" s="132">
        <v>0.22</v>
      </c>
      <c r="G30" s="132">
        <v>0.8</v>
      </c>
      <c r="H30" s="109">
        <f>G30*F30*E30</f>
        <v>11.000000000000002</v>
      </c>
      <c r="I30" s="101"/>
      <c r="L30" s="24"/>
    </row>
    <row r="31" spans="1:12" x14ac:dyDescent="0.3">
      <c r="A31" s="116"/>
      <c r="B31" s="174" t="s">
        <v>129</v>
      </c>
      <c r="C31" s="134"/>
      <c r="D31" s="106"/>
      <c r="E31" s="132">
        <v>75</v>
      </c>
      <c r="F31" s="132">
        <v>0.22</v>
      </c>
      <c r="G31" s="132">
        <v>0.8</v>
      </c>
      <c r="H31" s="109">
        <f>G31*F31*E31</f>
        <v>13.200000000000001</v>
      </c>
      <c r="I31" s="101"/>
      <c r="L31" s="24"/>
    </row>
    <row r="32" spans="1:12" x14ac:dyDescent="0.3">
      <c r="A32" s="112">
        <v>7</v>
      </c>
      <c r="B32" s="105" t="s">
        <v>76</v>
      </c>
      <c r="C32" s="27"/>
      <c r="D32" s="113"/>
      <c r="E32" s="114"/>
      <c r="F32" s="114"/>
      <c r="G32" s="114"/>
      <c r="H32" s="114"/>
      <c r="I32" s="115"/>
      <c r="J32" s="32"/>
      <c r="L32" s="25"/>
    </row>
    <row r="33" spans="1:10" ht="23.25" customHeight="1" x14ac:dyDescent="0.3">
      <c r="A33" s="116" t="s">
        <v>16</v>
      </c>
      <c r="B33" s="26" t="s">
        <v>71</v>
      </c>
      <c r="C33" s="27" t="s">
        <v>17</v>
      </c>
      <c r="D33" s="48">
        <f>KLCN!H164</f>
        <v>296.89999999999998</v>
      </c>
      <c r="E33" s="29">
        <v>0.8</v>
      </c>
      <c r="F33" s="29">
        <v>0.12</v>
      </c>
      <c r="G33" s="29">
        <v>0.12</v>
      </c>
      <c r="H33" s="29">
        <f>G33*F33*E33</f>
        <v>1.1520000000000001E-2</v>
      </c>
      <c r="I33" s="117">
        <f>H33*D33</f>
        <v>3.4202879999999998</v>
      </c>
      <c r="J33" s="32"/>
    </row>
    <row r="34" spans="1:10" x14ac:dyDescent="0.3">
      <c r="A34" s="116" t="s">
        <v>16</v>
      </c>
      <c r="B34" s="26" t="s">
        <v>72</v>
      </c>
      <c r="C34" s="27" t="s">
        <v>18</v>
      </c>
      <c r="D34" s="30"/>
      <c r="E34" s="31"/>
      <c r="F34" s="29"/>
      <c r="G34" s="29"/>
      <c r="H34" s="29"/>
      <c r="I34" s="117">
        <f>I35+I36</f>
        <v>86.716799999999992</v>
      </c>
      <c r="J34" s="32"/>
    </row>
    <row r="35" spans="1:10" s="24" customFormat="1" x14ac:dyDescent="0.25">
      <c r="A35" s="118"/>
      <c r="B35" s="26"/>
      <c r="C35" s="27"/>
      <c r="D35" s="28">
        <f>D33*2</f>
        <v>593.79999999999995</v>
      </c>
      <c r="E35" s="29">
        <v>0.12</v>
      </c>
      <c r="F35" s="29">
        <v>0.12</v>
      </c>
      <c r="G35" s="29"/>
      <c r="H35" s="49">
        <f>F35*E35</f>
        <v>1.44E-2</v>
      </c>
      <c r="I35" s="119">
        <v>1.2096</v>
      </c>
      <c r="J35" s="32"/>
    </row>
    <row r="36" spans="1:10" s="24" customFormat="1" x14ac:dyDescent="0.25">
      <c r="A36" s="118"/>
      <c r="B36" s="26"/>
      <c r="C36" s="27"/>
      <c r="D36" s="28">
        <f>D33*3</f>
        <v>890.69999999999993</v>
      </c>
      <c r="E36" s="29">
        <v>0.8</v>
      </c>
      <c r="F36" s="29">
        <v>0.12</v>
      </c>
      <c r="G36" s="29"/>
      <c r="H36" s="49">
        <f>F36*E36</f>
        <v>9.6000000000000002E-2</v>
      </c>
      <c r="I36" s="119">
        <f>H36*D36</f>
        <v>85.507199999999997</v>
      </c>
      <c r="J36" s="32"/>
    </row>
    <row r="37" spans="1:10" s="24" customFormat="1" x14ac:dyDescent="0.25">
      <c r="A37" s="116" t="s">
        <v>16</v>
      </c>
      <c r="B37" s="26" t="s">
        <v>73</v>
      </c>
      <c r="C37" s="27" t="s">
        <v>19</v>
      </c>
      <c r="D37" s="28">
        <f>D33</f>
        <v>296.89999999999998</v>
      </c>
      <c r="E37" s="31"/>
      <c r="F37" s="29"/>
      <c r="G37" s="50">
        <v>4.93</v>
      </c>
      <c r="H37" s="51" t="s">
        <v>19</v>
      </c>
      <c r="I37" s="117">
        <f>G37*D37</f>
        <v>1463.7169999999999</v>
      </c>
      <c r="J37" s="32"/>
    </row>
    <row r="38" spans="1:10" s="24" customFormat="1" x14ac:dyDescent="0.25">
      <c r="A38" s="116" t="s">
        <v>16</v>
      </c>
      <c r="B38" s="26" t="s">
        <v>74</v>
      </c>
      <c r="C38" s="27" t="s">
        <v>75</v>
      </c>
      <c r="D38" s="30"/>
      <c r="E38" s="31"/>
      <c r="F38" s="29"/>
      <c r="G38" s="29"/>
      <c r="H38" s="29"/>
      <c r="I38" s="120">
        <f>D33</f>
        <v>296.89999999999998</v>
      </c>
      <c r="J38" s="32"/>
    </row>
    <row r="39" spans="1:10" s="24" customFormat="1" ht="50.4" x14ac:dyDescent="0.3">
      <c r="A39" s="116">
        <v>8</v>
      </c>
      <c r="B39" s="121" t="s">
        <v>104</v>
      </c>
      <c r="C39" s="122" t="s">
        <v>17</v>
      </c>
      <c r="D39" s="106"/>
      <c r="E39" s="107"/>
      <c r="F39" s="108"/>
      <c r="G39" s="108"/>
      <c r="H39" s="109"/>
      <c r="I39" s="99">
        <f>KLCN!H163</f>
        <v>379.67849999999999</v>
      </c>
      <c r="J39" s="32"/>
    </row>
    <row r="40" spans="1:10" s="24" customFormat="1" x14ac:dyDescent="0.3">
      <c r="A40" s="116"/>
      <c r="B40" s="26"/>
      <c r="C40" s="27"/>
      <c r="D40" s="106"/>
      <c r="E40" s="139" t="s">
        <v>61</v>
      </c>
      <c r="F40" s="139"/>
      <c r="G40" s="139"/>
      <c r="H40" s="109"/>
      <c r="I40" s="101"/>
      <c r="J40" s="32"/>
    </row>
    <row r="41" spans="1:10" s="24" customFormat="1" ht="67.2" x14ac:dyDescent="0.25">
      <c r="A41" s="116">
        <v>9</v>
      </c>
      <c r="B41" s="138" t="s">
        <v>127</v>
      </c>
      <c r="C41" s="27"/>
      <c r="D41" s="30"/>
      <c r="E41" s="31"/>
      <c r="F41" s="29"/>
      <c r="G41" s="29"/>
      <c r="H41" s="29"/>
      <c r="I41" s="120"/>
      <c r="J41" s="32"/>
    </row>
    <row r="42" spans="1:10" s="24" customFormat="1" x14ac:dyDescent="0.25">
      <c r="A42" s="116" t="s">
        <v>16</v>
      </c>
      <c r="B42" s="123" t="s">
        <v>105</v>
      </c>
      <c r="C42" s="122" t="s">
        <v>17</v>
      </c>
      <c r="D42" s="30"/>
      <c r="E42" s="31"/>
      <c r="F42" s="29"/>
      <c r="G42" s="29"/>
      <c r="H42" s="29"/>
      <c r="I42" s="117">
        <v>55</v>
      </c>
      <c r="J42" s="32"/>
    </row>
    <row r="43" spans="1:10" s="24" customFormat="1" x14ac:dyDescent="0.25">
      <c r="A43" s="116" t="s">
        <v>16</v>
      </c>
      <c r="B43" s="123" t="s">
        <v>117</v>
      </c>
      <c r="C43" s="124" t="s">
        <v>106</v>
      </c>
      <c r="D43" s="28">
        <v>1</v>
      </c>
      <c r="E43" s="29">
        <f>78+53</f>
        <v>131</v>
      </c>
      <c r="F43" s="29">
        <v>1.3</v>
      </c>
      <c r="G43" s="29">
        <v>25</v>
      </c>
      <c r="H43" s="28">
        <f>E43*F43*G43</f>
        <v>4257.5</v>
      </c>
      <c r="I43" s="120">
        <f>H43*D43</f>
        <v>4257.5</v>
      </c>
      <c r="J43" s="32"/>
    </row>
    <row r="44" spans="1:10" s="24" customFormat="1" x14ac:dyDescent="0.25">
      <c r="A44" s="116" t="s">
        <v>16</v>
      </c>
      <c r="B44" s="123" t="s">
        <v>107</v>
      </c>
      <c r="C44" s="122" t="s">
        <v>17</v>
      </c>
      <c r="D44" s="28">
        <v>1</v>
      </c>
      <c r="E44" s="29">
        <f t="shared" ref="E44:E45" si="0">78+53</f>
        <v>131</v>
      </c>
      <c r="F44" s="29">
        <v>1.3</v>
      </c>
      <c r="G44" s="29">
        <v>0.05</v>
      </c>
      <c r="H44" s="49">
        <f>E44*F44*G44</f>
        <v>8.5150000000000006</v>
      </c>
      <c r="I44" s="117">
        <f>H44*D44</f>
        <v>8.5150000000000006</v>
      </c>
      <c r="J44" s="32"/>
    </row>
    <row r="45" spans="1:10" s="24" customFormat="1" x14ac:dyDescent="0.25">
      <c r="A45" s="116" t="s">
        <v>16</v>
      </c>
      <c r="B45" s="123" t="s">
        <v>113</v>
      </c>
      <c r="C45" s="122" t="s">
        <v>17</v>
      </c>
      <c r="D45" s="28">
        <v>1</v>
      </c>
      <c r="E45" s="29">
        <f t="shared" si="0"/>
        <v>131</v>
      </c>
      <c r="F45" s="29">
        <v>1.3</v>
      </c>
      <c r="G45" s="29">
        <v>0.15</v>
      </c>
      <c r="H45" s="49">
        <f>E45*F45*G45</f>
        <v>25.545000000000002</v>
      </c>
      <c r="I45" s="117">
        <f>H45*D45</f>
        <v>25.545000000000002</v>
      </c>
      <c r="J45" s="32"/>
    </row>
    <row r="46" spans="1:10" s="24" customFormat="1" x14ac:dyDescent="0.25">
      <c r="A46" s="116" t="s">
        <v>16</v>
      </c>
      <c r="B46" s="123" t="s">
        <v>111</v>
      </c>
      <c r="C46" s="122" t="s">
        <v>18</v>
      </c>
      <c r="D46" s="28"/>
      <c r="E46" s="29"/>
      <c r="F46" s="29"/>
      <c r="G46" s="29"/>
      <c r="H46" s="49"/>
      <c r="I46" s="117">
        <f>3.72*13.1</f>
        <v>48.731999999999999</v>
      </c>
      <c r="J46" s="32"/>
    </row>
    <row r="47" spans="1:10" s="24" customFormat="1" x14ac:dyDescent="0.25">
      <c r="A47" s="116" t="s">
        <v>16</v>
      </c>
      <c r="B47" s="123" t="s">
        <v>112</v>
      </c>
      <c r="C47" s="122" t="s">
        <v>18</v>
      </c>
      <c r="D47" s="28"/>
      <c r="E47" s="29"/>
      <c r="F47" s="29"/>
      <c r="G47" s="29"/>
      <c r="H47" s="49"/>
      <c r="I47" s="117">
        <f>13*13.1</f>
        <v>170.29999999999998</v>
      </c>
      <c r="J47" s="32"/>
    </row>
    <row r="48" spans="1:10" s="24" customFormat="1" x14ac:dyDescent="0.25">
      <c r="A48" s="116" t="s">
        <v>16</v>
      </c>
      <c r="B48" s="123" t="s">
        <v>109</v>
      </c>
      <c r="C48" s="122" t="s">
        <v>17</v>
      </c>
      <c r="D48" s="30"/>
      <c r="E48" s="31"/>
      <c r="F48" s="29"/>
      <c r="G48" s="29"/>
      <c r="H48" s="29"/>
      <c r="I48" s="117">
        <f>SUM(H49:H51)</f>
        <v>147.36500000000001</v>
      </c>
      <c r="J48" s="32"/>
    </row>
    <row r="49" spans="1:10" s="24" customFormat="1" x14ac:dyDescent="0.25">
      <c r="A49" s="116"/>
      <c r="B49" s="173" t="s">
        <v>125</v>
      </c>
      <c r="C49" s="122"/>
      <c r="D49" s="30"/>
      <c r="E49" s="31"/>
      <c r="F49" s="29"/>
      <c r="G49" s="29"/>
      <c r="H49" s="29">
        <f>3.45*(13.1+5)</f>
        <v>62.445000000000007</v>
      </c>
      <c r="I49" s="117"/>
      <c r="J49" s="32"/>
    </row>
    <row r="50" spans="1:10" s="24" customFormat="1" x14ac:dyDescent="0.25">
      <c r="A50" s="116"/>
      <c r="B50" s="173" t="s">
        <v>122</v>
      </c>
      <c r="C50" s="122"/>
      <c r="D50" s="30"/>
      <c r="E50" s="31"/>
      <c r="F50" s="29"/>
      <c r="G50" s="29"/>
      <c r="H50" s="29">
        <f>H25+H26+H27</f>
        <v>51.920000000000009</v>
      </c>
      <c r="I50" s="117"/>
      <c r="J50" s="32"/>
    </row>
    <row r="51" spans="1:10" s="24" customFormat="1" x14ac:dyDescent="0.25">
      <c r="A51" s="116"/>
      <c r="B51" s="173" t="s">
        <v>126</v>
      </c>
      <c r="C51" s="122"/>
      <c r="D51" s="30"/>
      <c r="E51" s="31"/>
      <c r="F51" s="29"/>
      <c r="G51" s="29"/>
      <c r="H51" s="29">
        <f>H30++H31+H29</f>
        <v>33</v>
      </c>
      <c r="I51" s="117"/>
      <c r="J51" s="32"/>
    </row>
    <row r="52" spans="1:10" s="24" customFormat="1" x14ac:dyDescent="0.25">
      <c r="A52" s="116" t="s">
        <v>16</v>
      </c>
      <c r="B52" s="123" t="s">
        <v>108</v>
      </c>
      <c r="C52" s="122" t="s">
        <v>18</v>
      </c>
      <c r="D52" s="30"/>
      <c r="E52" s="31"/>
      <c r="F52" s="29"/>
      <c r="G52" s="29"/>
      <c r="H52" s="29"/>
      <c r="I52" s="120">
        <f>SUM(H53:H55)</f>
        <v>1751.6399999999999</v>
      </c>
      <c r="J52" s="32"/>
    </row>
    <row r="53" spans="1:10" s="24" customFormat="1" x14ac:dyDescent="0.25">
      <c r="A53" s="116"/>
      <c r="B53" s="173" t="s">
        <v>125</v>
      </c>
      <c r="C53" s="122"/>
      <c r="D53" s="30"/>
      <c r="E53" s="31"/>
      <c r="F53" s="29"/>
      <c r="G53" s="29"/>
      <c r="H53" s="29">
        <f>26.4*(13.1+5)</f>
        <v>477.84000000000003</v>
      </c>
      <c r="I53" s="120"/>
      <c r="J53" s="32"/>
    </row>
    <row r="54" spans="1:10" s="24" customFormat="1" x14ac:dyDescent="0.25">
      <c r="A54" s="116"/>
      <c r="B54" s="173" t="s">
        <v>122</v>
      </c>
      <c r="C54" s="122"/>
      <c r="D54" s="30"/>
      <c r="E54" s="31"/>
      <c r="F54" s="29"/>
      <c r="G54" s="29"/>
      <c r="H54" s="29">
        <f>26.4*29.5</f>
        <v>778.8</v>
      </c>
      <c r="I54" s="120"/>
      <c r="J54" s="32"/>
    </row>
    <row r="55" spans="1:10" s="24" customFormat="1" x14ac:dyDescent="0.25">
      <c r="A55" s="116"/>
      <c r="B55" s="173" t="s">
        <v>126</v>
      </c>
      <c r="C55" s="122"/>
      <c r="D55" s="30"/>
      <c r="E55" s="31"/>
      <c r="F55" s="29"/>
      <c r="G55" s="29"/>
      <c r="H55" s="29">
        <f>26.4*18.75</f>
        <v>495</v>
      </c>
      <c r="I55" s="120"/>
      <c r="J55" s="32"/>
    </row>
    <row r="56" spans="1:10" s="24" customFormat="1" x14ac:dyDescent="0.25">
      <c r="A56" s="116" t="s">
        <v>16</v>
      </c>
      <c r="B56" s="123" t="s">
        <v>110</v>
      </c>
      <c r="C56" s="122" t="s">
        <v>18</v>
      </c>
      <c r="D56" s="30"/>
      <c r="E56" s="31"/>
      <c r="F56" s="29"/>
      <c r="G56" s="29"/>
      <c r="H56" s="29"/>
      <c r="I56" s="120">
        <f>SUM(H57:H59)</f>
        <v>36.492500000000007</v>
      </c>
      <c r="J56" s="32"/>
    </row>
    <row r="57" spans="1:10" s="24" customFormat="1" x14ac:dyDescent="0.25">
      <c r="A57" s="116"/>
      <c r="B57" s="173" t="s">
        <v>125</v>
      </c>
      <c r="C57" s="122"/>
      <c r="D57" s="30"/>
      <c r="E57" s="31"/>
      <c r="F57" s="29"/>
      <c r="G57" s="29"/>
      <c r="H57" s="29">
        <f>0.55*(13.1+5)</f>
        <v>9.9550000000000018</v>
      </c>
      <c r="I57" s="120"/>
      <c r="J57" s="32"/>
    </row>
    <row r="58" spans="1:10" s="24" customFormat="1" x14ac:dyDescent="0.25">
      <c r="A58" s="116"/>
      <c r="B58" s="173" t="s">
        <v>122</v>
      </c>
      <c r="C58" s="122"/>
      <c r="D58" s="30"/>
      <c r="E58" s="31"/>
      <c r="F58" s="29"/>
      <c r="G58" s="29"/>
      <c r="H58" s="29">
        <f>0.55*29.5</f>
        <v>16.225000000000001</v>
      </c>
      <c r="I58" s="120"/>
      <c r="J58" s="32"/>
    </row>
    <row r="59" spans="1:10" s="24" customFormat="1" x14ac:dyDescent="0.25">
      <c r="A59" s="116"/>
      <c r="B59" s="173" t="s">
        <v>126</v>
      </c>
      <c r="C59" s="122"/>
      <c r="D59" s="30"/>
      <c r="E59" s="31"/>
      <c r="F59" s="29"/>
      <c r="G59" s="29"/>
      <c r="H59" s="29">
        <f>0.55*18.75</f>
        <v>10.3125</v>
      </c>
      <c r="I59" s="117"/>
      <c r="J59" s="32"/>
    </row>
    <row r="60" spans="1:10" s="24" customFormat="1" ht="17.399999999999999" thickBot="1" x14ac:dyDescent="0.3">
      <c r="A60" s="125"/>
      <c r="B60" s="126"/>
      <c r="C60" s="127"/>
      <c r="D60" s="128"/>
      <c r="E60" s="129"/>
      <c r="F60" s="130"/>
      <c r="G60" s="130"/>
      <c r="H60" s="130"/>
      <c r="I60" s="131"/>
      <c r="J60" s="32"/>
    </row>
    <row r="61" spans="1:10" s="24" customFormat="1" ht="50.4" x14ac:dyDescent="0.25">
      <c r="A61" s="92" t="s">
        <v>103</v>
      </c>
      <c r="B61" s="91" t="s">
        <v>102</v>
      </c>
      <c r="C61" s="33"/>
      <c r="D61" s="33"/>
      <c r="E61" s="35"/>
      <c r="F61" s="33"/>
      <c r="G61" s="33"/>
      <c r="H61" s="33"/>
      <c r="I61" s="33"/>
    </row>
    <row r="62" spans="1:10" s="24" customFormat="1" x14ac:dyDescent="0.25">
      <c r="A62" s="33"/>
      <c r="B62" s="36"/>
      <c r="C62" s="33"/>
      <c r="D62" s="33"/>
      <c r="E62" s="35"/>
      <c r="F62" s="33"/>
      <c r="G62" s="33"/>
      <c r="H62" s="33"/>
      <c r="I62" s="33"/>
    </row>
    <row r="63" spans="1:10" s="24" customFormat="1" x14ac:dyDescent="0.25">
      <c r="A63" s="33"/>
      <c r="B63" s="37"/>
      <c r="C63" s="33"/>
      <c r="D63" s="33"/>
      <c r="E63" s="35"/>
      <c r="F63" s="33"/>
      <c r="G63" s="33"/>
      <c r="H63" s="33"/>
      <c r="I63" s="33"/>
    </row>
    <row r="64" spans="1:10" s="24" customFormat="1" x14ac:dyDescent="0.25">
      <c r="A64" s="33"/>
      <c r="B64" s="37"/>
      <c r="C64" s="33"/>
      <c r="D64" s="33"/>
      <c r="E64" s="35"/>
      <c r="F64" s="33"/>
      <c r="G64" s="33"/>
      <c r="H64" s="33"/>
      <c r="I64" s="33"/>
    </row>
    <row r="65" spans="1:9" s="24" customFormat="1" x14ac:dyDescent="0.25">
      <c r="A65" s="33"/>
      <c r="B65" s="36"/>
      <c r="C65" s="33"/>
      <c r="D65" s="33"/>
      <c r="E65" s="35"/>
      <c r="F65" s="33"/>
      <c r="G65" s="33"/>
      <c r="H65" s="33"/>
      <c r="I65" s="33"/>
    </row>
    <row r="66" spans="1:9" s="24" customFormat="1" x14ac:dyDescent="0.25">
      <c r="A66" s="33"/>
      <c r="B66" s="37"/>
      <c r="C66" s="33"/>
      <c r="D66" s="33"/>
      <c r="E66" s="35"/>
      <c r="F66" s="33"/>
      <c r="G66" s="33"/>
      <c r="H66" s="33"/>
      <c r="I66" s="33"/>
    </row>
    <row r="67" spans="1:9" s="24" customFormat="1" x14ac:dyDescent="0.25">
      <c r="A67" s="33"/>
      <c r="B67" s="37"/>
      <c r="C67" s="33"/>
      <c r="D67" s="33"/>
      <c r="E67" s="35"/>
      <c r="F67" s="33"/>
      <c r="G67" s="33"/>
      <c r="H67" s="33"/>
      <c r="I67" s="33"/>
    </row>
    <row r="68" spans="1:9" s="24" customFormat="1" x14ac:dyDescent="0.25">
      <c r="A68" s="33"/>
      <c r="B68" s="36"/>
      <c r="C68" s="33"/>
      <c r="D68" s="33"/>
      <c r="E68" s="35"/>
      <c r="F68" s="33"/>
      <c r="G68" s="33"/>
      <c r="H68" s="33"/>
      <c r="I68" s="33"/>
    </row>
    <row r="69" spans="1:9" s="24" customFormat="1" x14ac:dyDescent="0.25">
      <c r="A69" s="33"/>
      <c r="B69" s="37"/>
      <c r="C69" s="33"/>
      <c r="D69" s="33"/>
      <c r="E69" s="35"/>
      <c r="F69" s="33"/>
      <c r="G69" s="33"/>
      <c r="H69" s="33"/>
      <c r="I69" s="33"/>
    </row>
    <row r="70" spans="1:9" s="24" customFormat="1" x14ac:dyDescent="0.25">
      <c r="A70" s="33"/>
      <c r="B70" s="37"/>
      <c r="C70" s="33"/>
      <c r="D70" s="33"/>
      <c r="E70" s="35"/>
      <c r="F70" s="33"/>
      <c r="G70" s="33"/>
      <c r="H70" s="33"/>
      <c r="I70" s="33"/>
    </row>
    <row r="71" spans="1:9" s="24" customFormat="1" x14ac:dyDescent="0.25">
      <c r="A71" s="33"/>
      <c r="B71" s="36"/>
      <c r="C71" s="33"/>
      <c r="D71" s="33"/>
      <c r="E71" s="38"/>
      <c r="F71" s="33"/>
      <c r="G71" s="33"/>
      <c r="H71" s="33"/>
      <c r="I71" s="33"/>
    </row>
    <row r="72" spans="1:9" s="24" customFormat="1" x14ac:dyDescent="0.25">
      <c r="A72" s="33"/>
      <c r="B72" s="34"/>
      <c r="C72" s="33"/>
      <c r="D72" s="33"/>
      <c r="E72" s="35"/>
      <c r="F72" s="33"/>
      <c r="G72" s="33"/>
      <c r="H72" s="33"/>
      <c r="I72" s="33"/>
    </row>
    <row r="73" spans="1:9" x14ac:dyDescent="0.3">
      <c r="A73" s="39"/>
      <c r="B73" s="40"/>
      <c r="C73" s="41"/>
      <c r="D73" s="42"/>
      <c r="E73" s="43"/>
      <c r="F73" s="42"/>
      <c r="G73" s="42"/>
      <c r="H73" s="43"/>
      <c r="I73" s="39"/>
    </row>
    <row r="74" spans="1:9" x14ac:dyDescent="0.3">
      <c r="A74" s="33"/>
      <c r="B74" s="44"/>
      <c r="C74" s="33"/>
      <c r="D74" s="33"/>
      <c r="E74" s="38"/>
      <c r="F74" s="38"/>
      <c r="G74" s="38"/>
      <c r="H74" s="45"/>
      <c r="I74" s="33"/>
    </row>
    <row r="75" spans="1:9" x14ac:dyDescent="0.3">
      <c r="A75" s="39"/>
      <c r="B75" s="40"/>
      <c r="C75" s="41"/>
      <c r="D75" s="42"/>
      <c r="E75" s="46"/>
      <c r="F75" s="42"/>
      <c r="G75" s="42"/>
      <c r="H75" s="43"/>
      <c r="I75" s="47"/>
    </row>
    <row r="76" spans="1:9" x14ac:dyDescent="0.3">
      <c r="A76" s="39"/>
      <c r="B76" s="40"/>
      <c r="C76" s="41"/>
      <c r="D76" s="42"/>
      <c r="E76" s="43"/>
      <c r="F76" s="42"/>
      <c r="G76" s="42"/>
      <c r="H76" s="43"/>
      <c r="I76" s="39"/>
    </row>
  </sheetData>
  <mergeCells count="13">
    <mergeCell ref="A5:A6"/>
    <mergeCell ref="B5:B6"/>
    <mergeCell ref="C5:C6"/>
    <mergeCell ref="D5:D6"/>
    <mergeCell ref="E5:G5"/>
    <mergeCell ref="E40:G40"/>
    <mergeCell ref="E16:G16"/>
    <mergeCell ref="E18:G18"/>
    <mergeCell ref="I5:I6"/>
    <mergeCell ref="E9:G9"/>
    <mergeCell ref="E12:G12"/>
    <mergeCell ref="E14:G14"/>
    <mergeCell ref="H5:H6"/>
  </mergeCells>
  <phoneticPr fontId="25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7"/>
  <sheetViews>
    <sheetView workbookViewId="0">
      <pane ySplit="6" topLeftCell="A40" activePane="bottomLeft" state="frozen"/>
      <selection pane="bottomLeft" activeCell="D1" sqref="D1:P1048576"/>
    </sheetView>
  </sheetViews>
  <sheetFormatPr defaultColWidth="9.109375" defaultRowHeight="16.8" x14ac:dyDescent="0.3"/>
  <cols>
    <col min="1" max="1" width="11.88671875" style="1" customWidth="1"/>
    <col min="2" max="8" width="10.44140625" style="1" customWidth="1"/>
    <col min="9" max="9" width="11.33203125" style="1" customWidth="1"/>
    <col min="10" max="15" width="10.44140625" style="1" customWidth="1"/>
    <col min="16" max="16384" width="9.109375" style="1"/>
  </cols>
  <sheetData>
    <row r="1" spans="1:15" x14ac:dyDescent="0.3">
      <c r="A1" s="20" t="s">
        <v>37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x14ac:dyDescent="0.3">
      <c r="A2" s="20" t="s">
        <v>114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pans="1:15" x14ac:dyDescent="0.3">
      <c r="A3" s="20" t="s">
        <v>115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5" ht="17.399999999999999" thickBot="1" x14ac:dyDescent="0.35"/>
    <row r="5" spans="1:15" ht="38.25" customHeight="1" x14ac:dyDescent="0.3">
      <c r="A5" s="156" t="s">
        <v>0</v>
      </c>
      <c r="B5" s="158" t="s">
        <v>2</v>
      </c>
      <c r="C5" s="160" t="s">
        <v>1</v>
      </c>
      <c r="D5" s="146" t="s">
        <v>6</v>
      </c>
      <c r="E5" s="146"/>
      <c r="F5" s="146" t="s">
        <v>7</v>
      </c>
      <c r="G5" s="146"/>
      <c r="H5" s="146" t="s">
        <v>14</v>
      </c>
      <c r="I5" s="146"/>
      <c r="J5" s="146" t="s">
        <v>15</v>
      </c>
      <c r="K5" s="146"/>
      <c r="L5" s="146" t="s">
        <v>25</v>
      </c>
      <c r="M5" s="146"/>
      <c r="N5" s="146" t="s">
        <v>118</v>
      </c>
      <c r="O5" s="146"/>
    </row>
    <row r="6" spans="1:15" x14ac:dyDescent="0.3">
      <c r="A6" s="157"/>
      <c r="B6" s="159"/>
      <c r="C6" s="161"/>
      <c r="D6" s="2" t="s">
        <v>5</v>
      </c>
      <c r="E6" s="2" t="s">
        <v>3</v>
      </c>
      <c r="F6" s="2" t="s">
        <v>3</v>
      </c>
      <c r="G6" s="2" t="s">
        <v>4</v>
      </c>
      <c r="H6" s="2" t="s">
        <v>3</v>
      </c>
      <c r="I6" s="2" t="s">
        <v>4</v>
      </c>
      <c r="J6" s="2" t="s">
        <v>5</v>
      </c>
      <c r="K6" s="2" t="s">
        <v>3</v>
      </c>
      <c r="L6" s="2" t="s">
        <v>5</v>
      </c>
      <c r="M6" s="2" t="s">
        <v>3</v>
      </c>
      <c r="N6" s="2" t="s">
        <v>3</v>
      </c>
      <c r="O6" s="2" t="s">
        <v>4</v>
      </c>
    </row>
    <row r="7" spans="1:15" x14ac:dyDescent="0.3">
      <c r="A7" s="147" t="s">
        <v>28</v>
      </c>
      <c r="B7" s="148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</row>
    <row r="8" spans="1:15" x14ac:dyDescent="0.3">
      <c r="A8" s="3" t="s">
        <v>8</v>
      </c>
      <c r="B8" s="4"/>
      <c r="C8" s="4">
        <f>(B9)/2</f>
        <v>12.5</v>
      </c>
      <c r="D8" s="4">
        <v>0</v>
      </c>
      <c r="E8" s="4">
        <f t="shared" ref="E8:E64" si="0">D8*C8</f>
        <v>0</v>
      </c>
      <c r="F8" s="89">
        <v>0.23</v>
      </c>
      <c r="G8" s="4">
        <f t="shared" ref="G8:G64" si="1">F8*C8</f>
        <v>2.875</v>
      </c>
      <c r="H8" s="4">
        <v>0</v>
      </c>
      <c r="I8" s="4">
        <f t="shared" ref="I8:I64" si="2">H8*C8</f>
        <v>0</v>
      </c>
      <c r="J8" s="4">
        <v>0</v>
      </c>
      <c r="K8" s="4">
        <f t="shared" ref="K8:K64" si="3">J8*C8</f>
        <v>0</v>
      </c>
      <c r="L8" s="4">
        <v>0</v>
      </c>
      <c r="M8" s="4">
        <f>L8*C8</f>
        <v>0</v>
      </c>
      <c r="N8" s="4">
        <v>0</v>
      </c>
      <c r="O8" s="4">
        <f>N8*C8</f>
        <v>0</v>
      </c>
    </row>
    <row r="9" spans="1:15" x14ac:dyDescent="0.3">
      <c r="A9" s="5"/>
      <c r="B9" s="6">
        <v>25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spans="1:15" x14ac:dyDescent="0.3">
      <c r="A10" s="7">
        <v>1</v>
      </c>
      <c r="B10" s="6"/>
      <c r="C10" s="6">
        <f>(B11+B9)/2</f>
        <v>25</v>
      </c>
      <c r="D10" s="6">
        <v>1.2</v>
      </c>
      <c r="E10" s="4">
        <f t="shared" si="0"/>
        <v>30</v>
      </c>
      <c r="F10" s="89">
        <v>0.13</v>
      </c>
      <c r="G10" s="4">
        <f t="shared" si="1"/>
        <v>3.25</v>
      </c>
      <c r="H10" s="6">
        <v>0.04</v>
      </c>
      <c r="I10" s="4">
        <f t="shared" si="2"/>
        <v>1</v>
      </c>
      <c r="J10" s="6">
        <v>1.1499999999999999</v>
      </c>
      <c r="K10" s="4">
        <f t="shared" si="3"/>
        <v>28.749999999999996</v>
      </c>
      <c r="L10" s="6">
        <v>0.77</v>
      </c>
      <c r="M10" s="4">
        <f t="shared" ref="M10" si="4">L10*C10</f>
        <v>19.25</v>
      </c>
      <c r="N10" s="6">
        <v>0.24</v>
      </c>
      <c r="O10" s="4">
        <f t="shared" ref="O10" si="5">N10*C10</f>
        <v>6</v>
      </c>
    </row>
    <row r="11" spans="1:15" x14ac:dyDescent="0.3">
      <c r="A11" s="5"/>
      <c r="B11" s="6">
        <v>25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</row>
    <row r="12" spans="1:15" x14ac:dyDescent="0.3">
      <c r="A12" s="7">
        <v>2</v>
      </c>
      <c r="B12" s="6"/>
      <c r="C12" s="6">
        <f t="shared" ref="C12" si="6">(B13+B11)/2</f>
        <v>25</v>
      </c>
      <c r="D12" s="6">
        <v>1.32</v>
      </c>
      <c r="E12" s="4">
        <f t="shared" si="0"/>
        <v>33</v>
      </c>
      <c r="F12" s="89">
        <v>0.19</v>
      </c>
      <c r="G12" s="4">
        <f t="shared" si="1"/>
        <v>4.75</v>
      </c>
      <c r="H12" s="6">
        <v>0.09</v>
      </c>
      <c r="I12" s="4">
        <f t="shared" si="2"/>
        <v>2.25</v>
      </c>
      <c r="J12" s="6">
        <v>1.2</v>
      </c>
      <c r="K12" s="4">
        <f t="shared" si="3"/>
        <v>30</v>
      </c>
      <c r="L12" s="6">
        <v>0.75</v>
      </c>
      <c r="M12" s="4">
        <f t="shared" ref="M12" si="7">L12*C12</f>
        <v>18.75</v>
      </c>
      <c r="N12" s="6">
        <v>0.26</v>
      </c>
      <c r="O12" s="4">
        <f t="shared" ref="O12" si="8">N12*C12</f>
        <v>6.5</v>
      </c>
    </row>
    <row r="13" spans="1:15" x14ac:dyDescent="0.3">
      <c r="A13" s="5"/>
      <c r="B13" s="6">
        <v>25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15" x14ac:dyDescent="0.3">
      <c r="A14" s="7">
        <v>3</v>
      </c>
      <c r="B14" s="6"/>
      <c r="C14" s="6">
        <f t="shared" ref="C14" si="9">(B15+B13)/2</f>
        <v>25</v>
      </c>
      <c r="D14" s="6">
        <v>1.34</v>
      </c>
      <c r="E14" s="4">
        <f t="shared" si="0"/>
        <v>33.5</v>
      </c>
      <c r="F14" s="89">
        <v>0.19</v>
      </c>
      <c r="G14" s="4">
        <f t="shared" si="1"/>
        <v>4.75</v>
      </c>
      <c r="H14" s="6">
        <v>0.09</v>
      </c>
      <c r="I14" s="4">
        <f t="shared" si="2"/>
        <v>2.25</v>
      </c>
      <c r="J14" s="6">
        <v>1.23</v>
      </c>
      <c r="K14" s="4">
        <f t="shared" si="3"/>
        <v>30.75</v>
      </c>
      <c r="L14" s="6">
        <v>0.8</v>
      </c>
      <c r="M14" s="4">
        <f t="shared" ref="M14" si="10">L14*C14</f>
        <v>20</v>
      </c>
      <c r="N14" s="6">
        <v>0.27</v>
      </c>
      <c r="O14" s="4">
        <f t="shared" ref="O14" si="11">N14*C14</f>
        <v>6.75</v>
      </c>
    </row>
    <row r="15" spans="1:15" x14ac:dyDescent="0.3">
      <c r="A15" s="5"/>
      <c r="B15" s="6">
        <v>25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</row>
    <row r="16" spans="1:15" x14ac:dyDescent="0.3">
      <c r="A16" s="7">
        <v>4</v>
      </c>
      <c r="B16" s="6"/>
      <c r="C16" s="6">
        <f t="shared" ref="C16" si="12">(B17+B15)/2</f>
        <v>25</v>
      </c>
      <c r="D16" s="6">
        <v>2.19</v>
      </c>
      <c r="E16" s="4">
        <f t="shared" si="0"/>
        <v>54.75</v>
      </c>
      <c r="F16" s="89">
        <v>0.2</v>
      </c>
      <c r="G16" s="4">
        <f t="shared" si="1"/>
        <v>5</v>
      </c>
      <c r="H16" s="6">
        <v>0.09</v>
      </c>
      <c r="I16" s="4">
        <f t="shared" si="2"/>
        <v>2.25</v>
      </c>
      <c r="J16" s="6">
        <v>1.93</v>
      </c>
      <c r="K16" s="4">
        <f t="shared" si="3"/>
        <v>48.25</v>
      </c>
      <c r="L16" s="6">
        <v>0.7</v>
      </c>
      <c r="M16" s="4">
        <f t="shared" ref="M16" si="13">L16*C16</f>
        <v>17.5</v>
      </c>
      <c r="N16" s="6">
        <v>0</v>
      </c>
      <c r="O16" s="4">
        <f t="shared" ref="O16" si="14">N16*C16</f>
        <v>0</v>
      </c>
    </row>
    <row r="17" spans="1:15" x14ac:dyDescent="0.3">
      <c r="A17" s="5"/>
      <c r="B17" s="6">
        <v>25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</row>
    <row r="18" spans="1:15" x14ac:dyDescent="0.3">
      <c r="A18" s="7">
        <v>5</v>
      </c>
      <c r="B18" s="6"/>
      <c r="C18" s="6">
        <f t="shared" ref="C18" si="15">(B19+B17)/2</f>
        <v>25</v>
      </c>
      <c r="D18" s="6">
        <v>2.68</v>
      </c>
      <c r="E18" s="4">
        <f t="shared" si="0"/>
        <v>67</v>
      </c>
      <c r="F18" s="89">
        <v>0.18</v>
      </c>
      <c r="G18" s="4">
        <f t="shared" si="1"/>
        <v>4.5</v>
      </c>
      <c r="H18" s="6">
        <v>7.0000000000000007E-2</v>
      </c>
      <c r="I18" s="4">
        <f t="shared" si="2"/>
        <v>1.7500000000000002</v>
      </c>
      <c r="J18" s="6">
        <v>2.2000000000000002</v>
      </c>
      <c r="K18" s="4">
        <f t="shared" si="3"/>
        <v>55.000000000000007</v>
      </c>
      <c r="L18" s="6">
        <v>0.73</v>
      </c>
      <c r="M18" s="4">
        <f t="shared" ref="M18" si="16">L18*C18</f>
        <v>18.25</v>
      </c>
      <c r="N18" s="6">
        <v>0.39</v>
      </c>
      <c r="O18" s="4">
        <f t="shared" ref="O18" si="17">N18*C18</f>
        <v>9.75</v>
      </c>
    </row>
    <row r="19" spans="1:15" x14ac:dyDescent="0.3">
      <c r="A19" s="5"/>
      <c r="B19" s="6">
        <v>25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</row>
    <row r="20" spans="1:15" x14ac:dyDescent="0.3">
      <c r="A20" s="7">
        <v>6</v>
      </c>
      <c r="B20" s="6"/>
      <c r="C20" s="6">
        <f t="shared" ref="C20" si="18">(B21+B19)/2</f>
        <v>25</v>
      </c>
      <c r="D20" s="6">
        <v>2.65</v>
      </c>
      <c r="E20" s="4">
        <f t="shared" si="0"/>
        <v>66.25</v>
      </c>
      <c r="F20" s="89">
        <v>0.18</v>
      </c>
      <c r="G20" s="4">
        <f t="shared" si="1"/>
        <v>4.5</v>
      </c>
      <c r="H20" s="6">
        <v>0.06</v>
      </c>
      <c r="I20" s="4">
        <f t="shared" si="2"/>
        <v>1.5</v>
      </c>
      <c r="J20" s="6">
        <v>2.2400000000000002</v>
      </c>
      <c r="K20" s="4">
        <f t="shared" si="3"/>
        <v>56.000000000000007</v>
      </c>
      <c r="L20" s="6">
        <v>0.7</v>
      </c>
      <c r="M20" s="4">
        <f t="shared" ref="M20" si="19">L20*C20</f>
        <v>17.5</v>
      </c>
      <c r="N20" s="6">
        <v>0</v>
      </c>
      <c r="O20" s="4">
        <f t="shared" ref="O20" si="20">N20*C20</f>
        <v>0</v>
      </c>
    </row>
    <row r="21" spans="1:15" x14ac:dyDescent="0.3">
      <c r="A21" s="5"/>
      <c r="B21" s="6">
        <v>25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1:15" x14ac:dyDescent="0.3">
      <c r="A22" s="7">
        <v>7</v>
      </c>
      <c r="B22" s="6"/>
      <c r="C22" s="6">
        <f t="shared" ref="C22" si="21">(B23+B21)/2</f>
        <v>25</v>
      </c>
      <c r="D22" s="6">
        <v>2.48</v>
      </c>
      <c r="E22" s="4">
        <f t="shared" si="0"/>
        <v>62</v>
      </c>
      <c r="F22" s="89">
        <v>0.19</v>
      </c>
      <c r="G22" s="4">
        <f t="shared" si="1"/>
        <v>4.75</v>
      </c>
      <c r="H22" s="6">
        <v>0.06</v>
      </c>
      <c r="I22" s="4">
        <f t="shared" si="2"/>
        <v>1.5</v>
      </c>
      <c r="J22" s="6">
        <v>2.1800000000000002</v>
      </c>
      <c r="K22" s="4">
        <f t="shared" si="3"/>
        <v>54.500000000000007</v>
      </c>
      <c r="L22" s="6">
        <v>0.73</v>
      </c>
      <c r="M22" s="4">
        <f t="shared" ref="M22" si="22">L22*C22</f>
        <v>18.25</v>
      </c>
      <c r="N22" s="6">
        <v>0.24</v>
      </c>
      <c r="O22" s="4">
        <f t="shared" ref="O22" si="23">N22*C22</f>
        <v>6</v>
      </c>
    </row>
    <row r="23" spans="1:15" x14ac:dyDescent="0.3">
      <c r="A23" s="5"/>
      <c r="B23" s="6">
        <v>25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1:15" x14ac:dyDescent="0.3">
      <c r="A24" s="7">
        <v>8</v>
      </c>
      <c r="B24" s="6"/>
      <c r="C24" s="6">
        <f t="shared" ref="C24" si="24">(B25+B23)/2</f>
        <v>25</v>
      </c>
      <c r="D24" s="6">
        <v>2.46</v>
      </c>
      <c r="E24" s="4">
        <f t="shared" si="0"/>
        <v>61.5</v>
      </c>
      <c r="F24" s="89">
        <v>0.18</v>
      </c>
      <c r="G24" s="4">
        <f t="shared" si="1"/>
        <v>4.5</v>
      </c>
      <c r="H24" s="6">
        <v>0.04</v>
      </c>
      <c r="I24" s="4">
        <f t="shared" si="2"/>
        <v>1</v>
      </c>
      <c r="J24" s="6">
        <v>2.25</v>
      </c>
      <c r="K24" s="4">
        <f t="shared" si="3"/>
        <v>56.25</v>
      </c>
      <c r="L24" s="6">
        <v>0.7</v>
      </c>
      <c r="M24" s="4">
        <f t="shared" ref="M24" si="25">L24*C24</f>
        <v>17.5</v>
      </c>
      <c r="N24" s="6">
        <v>0</v>
      </c>
      <c r="O24" s="4">
        <f t="shared" ref="O24" si="26">N24*C24</f>
        <v>0</v>
      </c>
    </row>
    <row r="25" spans="1:15" x14ac:dyDescent="0.3">
      <c r="A25" s="5"/>
      <c r="B25" s="6">
        <v>25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1:15" x14ac:dyDescent="0.3">
      <c r="A26" s="7">
        <v>9</v>
      </c>
      <c r="B26" s="6"/>
      <c r="C26" s="6">
        <f t="shared" ref="C26" si="27">(B27+B25)/2</f>
        <v>25</v>
      </c>
      <c r="D26" s="6">
        <v>2.2599999999999998</v>
      </c>
      <c r="E26" s="4">
        <f t="shared" si="0"/>
        <v>56.499999999999993</v>
      </c>
      <c r="F26" s="89">
        <v>0.18</v>
      </c>
      <c r="G26" s="4">
        <f t="shared" si="1"/>
        <v>4.5</v>
      </c>
      <c r="H26" s="6">
        <v>0.04</v>
      </c>
      <c r="I26" s="4">
        <f t="shared" si="2"/>
        <v>1</v>
      </c>
      <c r="J26" s="6">
        <v>2.16</v>
      </c>
      <c r="K26" s="4">
        <f t="shared" si="3"/>
        <v>54</v>
      </c>
      <c r="L26" s="6">
        <v>0.7</v>
      </c>
      <c r="M26" s="4">
        <f t="shared" ref="M26" si="28">L26*C26</f>
        <v>17.5</v>
      </c>
      <c r="N26" s="6">
        <v>0</v>
      </c>
      <c r="O26" s="4">
        <f t="shared" ref="O26" si="29">N26*C26</f>
        <v>0</v>
      </c>
    </row>
    <row r="27" spans="1:15" x14ac:dyDescent="0.3">
      <c r="A27" s="5"/>
      <c r="B27" s="6">
        <v>25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</row>
    <row r="28" spans="1:15" x14ac:dyDescent="0.3">
      <c r="A28" s="7">
        <v>10</v>
      </c>
      <c r="B28" s="6"/>
      <c r="C28" s="6">
        <f t="shared" ref="C28" si="30">(B29+B27)/2</f>
        <v>25</v>
      </c>
      <c r="D28" s="6">
        <v>2.34</v>
      </c>
      <c r="E28" s="4">
        <f t="shared" si="0"/>
        <v>58.5</v>
      </c>
      <c r="F28" s="89">
        <v>0.22</v>
      </c>
      <c r="G28" s="4">
        <f t="shared" si="1"/>
        <v>5.5</v>
      </c>
      <c r="H28" s="6">
        <v>0.06</v>
      </c>
      <c r="I28" s="4">
        <f t="shared" si="2"/>
        <v>1.5</v>
      </c>
      <c r="J28" s="6">
        <v>2.1800000000000002</v>
      </c>
      <c r="K28" s="4">
        <f t="shared" si="3"/>
        <v>54.500000000000007</v>
      </c>
      <c r="L28" s="6">
        <v>0.7</v>
      </c>
      <c r="M28" s="4">
        <f t="shared" ref="M28" si="31">L28*C28</f>
        <v>17.5</v>
      </c>
      <c r="N28" s="6">
        <v>0</v>
      </c>
      <c r="O28" s="4">
        <f t="shared" ref="O28" si="32">N28*C28</f>
        <v>0</v>
      </c>
    </row>
    <row r="29" spans="1:15" x14ac:dyDescent="0.3">
      <c r="A29" s="5"/>
      <c r="B29" s="6">
        <v>25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</row>
    <row r="30" spans="1:15" x14ac:dyDescent="0.3">
      <c r="A30" s="7">
        <v>11</v>
      </c>
      <c r="B30" s="6"/>
      <c r="C30" s="6">
        <f t="shared" ref="C30" si="33">(B31+B29)/2</f>
        <v>25</v>
      </c>
      <c r="D30" s="6">
        <v>2.29</v>
      </c>
      <c r="E30" s="4">
        <f t="shared" si="0"/>
        <v>57.25</v>
      </c>
      <c r="F30" s="89">
        <v>0.13</v>
      </c>
      <c r="G30" s="4">
        <f t="shared" si="1"/>
        <v>3.25</v>
      </c>
      <c r="H30" s="6">
        <v>0.04</v>
      </c>
      <c r="I30" s="4">
        <f t="shared" si="2"/>
        <v>1</v>
      </c>
      <c r="J30" s="6">
        <v>2.1800000000000002</v>
      </c>
      <c r="K30" s="4">
        <f t="shared" si="3"/>
        <v>54.500000000000007</v>
      </c>
      <c r="L30" s="6">
        <v>0.7</v>
      </c>
      <c r="M30" s="4">
        <f t="shared" ref="M30" si="34">L30*C30</f>
        <v>17.5</v>
      </c>
      <c r="N30" s="6">
        <v>0</v>
      </c>
      <c r="O30" s="4">
        <f t="shared" ref="O30" si="35">N30*C30</f>
        <v>0</v>
      </c>
    </row>
    <row r="31" spans="1:15" x14ac:dyDescent="0.3">
      <c r="A31" s="5"/>
      <c r="B31" s="6">
        <v>25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</row>
    <row r="32" spans="1:15" x14ac:dyDescent="0.3">
      <c r="A32" s="7">
        <v>12</v>
      </c>
      <c r="B32" s="6"/>
      <c r="C32" s="6">
        <f t="shared" ref="C32" si="36">(B33+B31)/2</f>
        <v>25</v>
      </c>
      <c r="D32" s="6">
        <v>2.27</v>
      </c>
      <c r="E32" s="4">
        <f t="shared" si="0"/>
        <v>56.75</v>
      </c>
      <c r="F32" s="89">
        <v>0.23</v>
      </c>
      <c r="G32" s="4">
        <f t="shared" si="1"/>
        <v>5.75</v>
      </c>
      <c r="H32" s="6">
        <v>0.05</v>
      </c>
      <c r="I32" s="4">
        <f t="shared" si="2"/>
        <v>1.25</v>
      </c>
      <c r="J32" s="6">
        <v>2.12</v>
      </c>
      <c r="K32" s="4">
        <f t="shared" si="3"/>
        <v>53</v>
      </c>
      <c r="L32" s="6">
        <v>0.7</v>
      </c>
      <c r="M32" s="4">
        <f t="shared" ref="M32" si="37">L32*C32</f>
        <v>17.5</v>
      </c>
      <c r="N32" s="6">
        <v>0</v>
      </c>
      <c r="O32" s="4">
        <f t="shared" ref="O32" si="38">N32*C32</f>
        <v>0</v>
      </c>
    </row>
    <row r="33" spans="1:15" x14ac:dyDescent="0.3">
      <c r="A33" s="5"/>
      <c r="B33" s="6">
        <v>25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</row>
    <row r="34" spans="1:15" x14ac:dyDescent="0.3">
      <c r="A34" s="7">
        <v>13</v>
      </c>
      <c r="B34" s="6"/>
      <c r="C34" s="6">
        <f t="shared" ref="C34" si="39">(B35+B33)/2</f>
        <v>25</v>
      </c>
      <c r="D34" s="6">
        <v>2.36</v>
      </c>
      <c r="E34" s="4">
        <f t="shared" si="0"/>
        <v>59</v>
      </c>
      <c r="F34" s="89">
        <v>0.22</v>
      </c>
      <c r="G34" s="4">
        <f t="shared" si="1"/>
        <v>5.5</v>
      </c>
      <c r="H34" s="6">
        <v>0.04</v>
      </c>
      <c r="I34" s="4">
        <f t="shared" si="2"/>
        <v>1</v>
      </c>
      <c r="J34" s="6">
        <v>2.2799999999999998</v>
      </c>
      <c r="K34" s="4">
        <f t="shared" si="3"/>
        <v>56.999999999999993</v>
      </c>
      <c r="L34" s="6">
        <v>0.7</v>
      </c>
      <c r="M34" s="4">
        <f t="shared" ref="M34" si="40">L34*C34</f>
        <v>17.5</v>
      </c>
      <c r="N34" s="6">
        <v>0</v>
      </c>
      <c r="O34" s="4">
        <f t="shared" ref="O34" si="41">N34*C34</f>
        <v>0</v>
      </c>
    </row>
    <row r="35" spans="1:15" x14ac:dyDescent="0.3">
      <c r="A35" s="5"/>
      <c r="B35" s="6">
        <v>25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</row>
    <row r="36" spans="1:15" x14ac:dyDescent="0.3">
      <c r="A36" s="7">
        <v>14</v>
      </c>
      <c r="B36" s="6"/>
      <c r="C36" s="6">
        <f t="shared" ref="C36" si="42">(B37+B35)/2</f>
        <v>17.149999999999999</v>
      </c>
      <c r="D36" s="6">
        <v>2.41</v>
      </c>
      <c r="E36" s="4">
        <f t="shared" si="0"/>
        <v>41.331499999999998</v>
      </c>
      <c r="F36" s="89">
        <v>0.23</v>
      </c>
      <c r="G36" s="4">
        <f t="shared" si="1"/>
        <v>3.9444999999999997</v>
      </c>
      <c r="H36" s="6">
        <v>0.04</v>
      </c>
      <c r="I36" s="4">
        <f t="shared" si="2"/>
        <v>0.68599999999999994</v>
      </c>
      <c r="J36" s="6">
        <v>2.2000000000000002</v>
      </c>
      <c r="K36" s="4">
        <f t="shared" si="3"/>
        <v>37.729999999999997</v>
      </c>
      <c r="L36" s="6">
        <v>0.7</v>
      </c>
      <c r="M36" s="4">
        <f t="shared" ref="M36" si="43">L36*C36</f>
        <v>12.004999999999999</v>
      </c>
      <c r="N36" s="6">
        <v>0</v>
      </c>
      <c r="O36" s="4">
        <f t="shared" ref="O36" si="44">N36*C36</f>
        <v>0</v>
      </c>
    </row>
    <row r="37" spans="1:15" x14ac:dyDescent="0.3">
      <c r="A37" s="5"/>
      <c r="B37" s="6">
        <v>9.3000000000000007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1:15" x14ac:dyDescent="0.3">
      <c r="A38" s="7" t="s">
        <v>9</v>
      </c>
      <c r="B38" s="6"/>
      <c r="C38" s="6">
        <f t="shared" ref="C38" si="45">(B39+B37)/2</f>
        <v>12.5</v>
      </c>
      <c r="D38" s="6">
        <v>0</v>
      </c>
      <c r="E38" s="4">
        <f t="shared" si="0"/>
        <v>0</v>
      </c>
      <c r="F38" s="89">
        <v>0</v>
      </c>
      <c r="G38" s="4">
        <f t="shared" si="1"/>
        <v>0</v>
      </c>
      <c r="H38" s="6">
        <v>0</v>
      </c>
      <c r="I38" s="4">
        <f t="shared" si="2"/>
        <v>0</v>
      </c>
      <c r="J38" s="6">
        <v>0</v>
      </c>
      <c r="K38" s="4">
        <f t="shared" si="3"/>
        <v>0</v>
      </c>
      <c r="L38" s="6">
        <v>0.6</v>
      </c>
      <c r="M38" s="4">
        <f t="shared" ref="M38" si="46">L38*C38</f>
        <v>7.5</v>
      </c>
      <c r="N38" s="6">
        <v>0</v>
      </c>
      <c r="O38" s="4">
        <f t="shared" ref="O38" si="47">N38*C38</f>
        <v>0</v>
      </c>
    </row>
    <row r="39" spans="1:15" x14ac:dyDescent="0.3">
      <c r="A39" s="5"/>
      <c r="B39" s="6">
        <v>15.7</v>
      </c>
      <c r="C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</row>
    <row r="40" spans="1:15" x14ac:dyDescent="0.3">
      <c r="A40" s="7">
        <v>15</v>
      </c>
      <c r="B40" s="6"/>
      <c r="C40" s="6">
        <f t="shared" ref="C40" si="48">(B41+B39)/2</f>
        <v>20.350000000000001</v>
      </c>
      <c r="D40" s="6">
        <v>2.2200000000000002</v>
      </c>
      <c r="E40" s="4">
        <f t="shared" si="0"/>
        <v>45.177000000000007</v>
      </c>
      <c r="F40" s="89">
        <v>0.22</v>
      </c>
      <c r="G40" s="4">
        <f t="shared" si="1"/>
        <v>4.4770000000000003</v>
      </c>
      <c r="H40" s="6">
        <v>0.04</v>
      </c>
      <c r="I40" s="4">
        <f t="shared" si="2"/>
        <v>0.81400000000000006</v>
      </c>
      <c r="J40" s="6">
        <v>2</v>
      </c>
      <c r="K40" s="4">
        <f t="shared" si="3"/>
        <v>40.700000000000003</v>
      </c>
      <c r="L40" s="6">
        <v>0.61</v>
      </c>
      <c r="M40" s="4">
        <f t="shared" ref="M40" si="49">L40*C40</f>
        <v>12.413500000000001</v>
      </c>
      <c r="N40" s="6">
        <v>0.2</v>
      </c>
      <c r="O40" s="4">
        <f t="shared" ref="O40" si="50">N40*C40</f>
        <v>4.07</v>
      </c>
    </row>
    <row r="41" spans="1:15" x14ac:dyDescent="0.3">
      <c r="A41" s="5"/>
      <c r="B41" s="6">
        <v>25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</row>
    <row r="42" spans="1:15" x14ac:dyDescent="0.3">
      <c r="A42" s="7">
        <v>16</v>
      </c>
      <c r="B42" s="6"/>
      <c r="C42" s="6">
        <f t="shared" ref="C42" si="51">(B43+B41)/2</f>
        <v>25</v>
      </c>
      <c r="D42" s="6">
        <v>2.56</v>
      </c>
      <c r="E42" s="4">
        <f t="shared" si="0"/>
        <v>64</v>
      </c>
      <c r="F42" s="89">
        <v>0.24</v>
      </c>
      <c r="G42" s="4">
        <f t="shared" si="1"/>
        <v>6</v>
      </c>
      <c r="H42" s="6">
        <v>0.06</v>
      </c>
      <c r="I42" s="4">
        <f t="shared" si="2"/>
        <v>1.5</v>
      </c>
      <c r="J42" s="6">
        <v>2.0699999999999998</v>
      </c>
      <c r="K42" s="4">
        <f t="shared" si="3"/>
        <v>51.749999999999993</v>
      </c>
      <c r="L42" s="6">
        <v>0.62</v>
      </c>
      <c r="M42" s="4">
        <f t="shared" ref="M42" si="52">L42*C42</f>
        <v>15.5</v>
      </c>
      <c r="N42" s="6">
        <v>0.23</v>
      </c>
      <c r="O42" s="4">
        <f t="shared" ref="O42" si="53">N42*C42</f>
        <v>5.75</v>
      </c>
    </row>
    <row r="43" spans="1:15" x14ac:dyDescent="0.3">
      <c r="A43" s="5"/>
      <c r="B43" s="6">
        <v>25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</row>
    <row r="44" spans="1:15" x14ac:dyDescent="0.3">
      <c r="A44" s="7">
        <v>17</v>
      </c>
      <c r="B44" s="6"/>
      <c r="C44" s="6">
        <f t="shared" ref="C44" si="54">(B45+B43)/2</f>
        <v>25</v>
      </c>
      <c r="D44" s="6">
        <v>2.6</v>
      </c>
      <c r="E44" s="4">
        <f t="shared" si="0"/>
        <v>65</v>
      </c>
      <c r="F44" s="89">
        <v>0.23</v>
      </c>
      <c r="G44" s="4">
        <f t="shared" si="1"/>
        <v>5.75</v>
      </c>
      <c r="H44" s="6">
        <v>0.04</v>
      </c>
      <c r="I44" s="4">
        <f t="shared" si="2"/>
        <v>1</v>
      </c>
      <c r="J44" s="6">
        <v>2.1800000000000002</v>
      </c>
      <c r="K44" s="4">
        <f t="shared" si="3"/>
        <v>54.500000000000007</v>
      </c>
      <c r="L44" s="6">
        <v>0.6</v>
      </c>
      <c r="M44" s="4">
        <f t="shared" ref="M44" si="55">L44*C44</f>
        <v>15</v>
      </c>
      <c r="N44" s="6">
        <v>0.41</v>
      </c>
      <c r="O44" s="4">
        <f t="shared" ref="O44" si="56">N44*C44</f>
        <v>10.25</v>
      </c>
    </row>
    <row r="45" spans="1:15" x14ac:dyDescent="0.3">
      <c r="A45" s="5"/>
      <c r="B45" s="6">
        <v>25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</row>
    <row r="46" spans="1:15" x14ac:dyDescent="0.3">
      <c r="A46" s="7">
        <v>18</v>
      </c>
      <c r="B46" s="6"/>
      <c r="C46" s="6">
        <f t="shared" ref="C46" si="57">(B47+B45)/2</f>
        <v>25</v>
      </c>
      <c r="D46" s="6">
        <v>2.09</v>
      </c>
      <c r="E46" s="4">
        <f t="shared" si="0"/>
        <v>52.25</v>
      </c>
      <c r="F46" s="89">
        <v>0.17</v>
      </c>
      <c r="G46" s="4">
        <f t="shared" si="1"/>
        <v>4.25</v>
      </c>
      <c r="H46" s="6">
        <v>0.04</v>
      </c>
      <c r="I46" s="4">
        <f t="shared" si="2"/>
        <v>1</v>
      </c>
      <c r="J46" s="6">
        <v>1.95</v>
      </c>
      <c r="K46" s="4">
        <f t="shared" si="3"/>
        <v>48.75</v>
      </c>
      <c r="L46" s="6">
        <v>0.6</v>
      </c>
      <c r="M46" s="4">
        <f t="shared" ref="M46" si="58">L46*C46</f>
        <v>15</v>
      </c>
      <c r="N46" s="6">
        <v>0</v>
      </c>
      <c r="O46" s="4">
        <f t="shared" ref="O46" si="59">N46*C46</f>
        <v>0</v>
      </c>
    </row>
    <row r="47" spans="1:15" x14ac:dyDescent="0.3">
      <c r="A47" s="5"/>
      <c r="B47" s="6">
        <v>25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</row>
    <row r="48" spans="1:15" x14ac:dyDescent="0.3">
      <c r="A48" s="7">
        <v>19</v>
      </c>
      <c r="B48" s="6"/>
      <c r="C48" s="6">
        <f t="shared" ref="C48" si="60">(B49+B47)/2</f>
        <v>25</v>
      </c>
      <c r="D48" s="6">
        <v>2.39</v>
      </c>
      <c r="E48" s="4">
        <f t="shared" si="0"/>
        <v>59.75</v>
      </c>
      <c r="F48" s="89">
        <v>0.17</v>
      </c>
      <c r="G48" s="4">
        <f t="shared" si="1"/>
        <v>4.25</v>
      </c>
      <c r="H48" s="6">
        <v>0.05</v>
      </c>
      <c r="I48" s="4">
        <f t="shared" si="2"/>
        <v>1.25</v>
      </c>
      <c r="J48" s="6">
        <v>2.06</v>
      </c>
      <c r="K48" s="4">
        <f t="shared" si="3"/>
        <v>51.5</v>
      </c>
      <c r="L48" s="6">
        <v>0.6</v>
      </c>
      <c r="M48" s="4">
        <f t="shared" ref="M48" si="61">L48*C48</f>
        <v>15</v>
      </c>
      <c r="N48" s="6">
        <v>0.08</v>
      </c>
      <c r="O48" s="4">
        <f t="shared" ref="O48" si="62">N48*C48</f>
        <v>2</v>
      </c>
    </row>
    <row r="49" spans="1:15" x14ac:dyDescent="0.3">
      <c r="A49" s="5"/>
      <c r="B49" s="6">
        <v>25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</row>
    <row r="50" spans="1:15" x14ac:dyDescent="0.3">
      <c r="A50" s="7">
        <v>20</v>
      </c>
      <c r="B50" s="6"/>
      <c r="C50" s="6">
        <f t="shared" ref="C50" si="63">(B51+B49)/2</f>
        <v>25</v>
      </c>
      <c r="D50" s="6">
        <v>2.58</v>
      </c>
      <c r="E50" s="4">
        <f t="shared" si="0"/>
        <v>64.5</v>
      </c>
      <c r="F50" s="89">
        <v>0.19</v>
      </c>
      <c r="G50" s="4">
        <f t="shared" si="1"/>
        <v>4.75</v>
      </c>
      <c r="H50" s="6">
        <v>7.0000000000000007E-2</v>
      </c>
      <c r="I50" s="4">
        <f t="shared" si="2"/>
        <v>1.7500000000000002</v>
      </c>
      <c r="J50" s="6">
        <v>2.0699999999999998</v>
      </c>
      <c r="K50" s="4">
        <f t="shared" si="3"/>
        <v>51.749999999999993</v>
      </c>
      <c r="L50" s="6">
        <v>0.62</v>
      </c>
      <c r="M50" s="4">
        <f t="shared" ref="M50" si="64">L50*C50</f>
        <v>15.5</v>
      </c>
      <c r="N50" s="6">
        <v>0.12</v>
      </c>
      <c r="O50" s="4">
        <f t="shared" ref="O50" si="65">N50*C50</f>
        <v>3</v>
      </c>
    </row>
    <row r="51" spans="1:15" x14ac:dyDescent="0.3">
      <c r="A51" s="5"/>
      <c r="B51" s="6">
        <v>25</v>
      </c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</row>
    <row r="52" spans="1:15" x14ac:dyDescent="0.3">
      <c r="A52" s="7">
        <v>21</v>
      </c>
      <c r="B52" s="6"/>
      <c r="C52" s="6">
        <f t="shared" ref="C52" si="66">(B53+B51)/2</f>
        <v>15.95</v>
      </c>
      <c r="D52" s="6">
        <v>2.48</v>
      </c>
      <c r="E52" s="4">
        <f t="shared" si="0"/>
        <v>39.555999999999997</v>
      </c>
      <c r="F52" s="89">
        <v>0.14000000000000001</v>
      </c>
      <c r="G52" s="4">
        <f t="shared" si="1"/>
        <v>2.2330000000000001</v>
      </c>
      <c r="H52" s="6">
        <v>0.04</v>
      </c>
      <c r="I52" s="4">
        <f t="shared" si="2"/>
        <v>0.63800000000000001</v>
      </c>
      <c r="J52" s="6">
        <v>2.04</v>
      </c>
      <c r="K52" s="4">
        <f t="shared" si="3"/>
        <v>32.537999999999997</v>
      </c>
      <c r="L52" s="6">
        <v>0.6</v>
      </c>
      <c r="M52" s="4">
        <f t="shared" ref="M52" si="67">L52*C52</f>
        <v>9.5699999999999985</v>
      </c>
      <c r="N52" s="6">
        <v>0.23</v>
      </c>
      <c r="O52" s="4">
        <f t="shared" ref="O52" si="68">N52*C52</f>
        <v>3.6684999999999999</v>
      </c>
    </row>
    <row r="53" spans="1:15" x14ac:dyDescent="0.3">
      <c r="A53" s="5"/>
      <c r="B53" s="6">
        <v>6.9</v>
      </c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</row>
    <row r="54" spans="1:15" x14ac:dyDescent="0.3">
      <c r="A54" s="7" t="s">
        <v>10</v>
      </c>
      <c r="B54" s="6"/>
      <c r="C54" s="6">
        <f t="shared" ref="C54" si="69">(B55+B53)/2</f>
        <v>12.5</v>
      </c>
      <c r="D54" s="6">
        <v>2.48</v>
      </c>
      <c r="E54" s="4">
        <f t="shared" si="0"/>
        <v>31</v>
      </c>
      <c r="F54" s="89">
        <v>0.16</v>
      </c>
      <c r="G54" s="4">
        <f t="shared" si="1"/>
        <v>2</v>
      </c>
      <c r="H54" s="6">
        <v>0.06</v>
      </c>
      <c r="I54" s="4">
        <f t="shared" si="2"/>
        <v>0.75</v>
      </c>
      <c r="J54" s="6">
        <v>2</v>
      </c>
      <c r="K54" s="4">
        <f t="shared" si="3"/>
        <v>25</v>
      </c>
      <c r="L54" s="6">
        <v>0.6</v>
      </c>
      <c r="M54" s="4">
        <f t="shared" ref="M54" si="70">L54*C54</f>
        <v>7.5</v>
      </c>
      <c r="N54" s="6">
        <v>0.48</v>
      </c>
      <c r="O54" s="4">
        <f t="shared" ref="O54" si="71">N54*C54</f>
        <v>6</v>
      </c>
    </row>
    <row r="55" spans="1:15" x14ac:dyDescent="0.3">
      <c r="A55" s="5"/>
      <c r="B55" s="6">
        <v>18.100000000000001</v>
      </c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</row>
    <row r="56" spans="1:15" x14ac:dyDescent="0.3">
      <c r="A56" s="7">
        <v>22</v>
      </c>
      <c r="B56" s="6"/>
      <c r="C56" s="6">
        <f t="shared" ref="C56" si="72">(B57+B55)/2</f>
        <v>21.55</v>
      </c>
      <c r="D56" s="6">
        <v>0</v>
      </c>
      <c r="E56" s="4">
        <f t="shared" si="0"/>
        <v>0</v>
      </c>
      <c r="F56" s="89">
        <v>0</v>
      </c>
      <c r="G56" s="4">
        <f t="shared" si="1"/>
        <v>0</v>
      </c>
      <c r="H56" s="6">
        <v>0</v>
      </c>
      <c r="I56" s="4">
        <f t="shared" si="2"/>
        <v>0</v>
      </c>
      <c r="J56" s="6">
        <v>0</v>
      </c>
      <c r="K56" s="4">
        <f t="shared" si="3"/>
        <v>0</v>
      </c>
      <c r="L56" s="6">
        <v>0</v>
      </c>
      <c r="M56" s="4">
        <f t="shared" ref="M56" si="73">L56*C56</f>
        <v>0</v>
      </c>
      <c r="N56" s="6">
        <v>1.57</v>
      </c>
      <c r="O56" s="4">
        <f t="shared" ref="O56" si="74">N56*C56</f>
        <v>33.833500000000001</v>
      </c>
    </row>
    <row r="57" spans="1:15" x14ac:dyDescent="0.3">
      <c r="A57" s="5"/>
      <c r="B57" s="6">
        <v>25</v>
      </c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x14ac:dyDescent="0.3">
      <c r="A58" s="7">
        <v>23</v>
      </c>
      <c r="B58" s="6"/>
      <c r="C58" s="6">
        <f t="shared" ref="C58" si="75">(B59+B57)/2</f>
        <v>25</v>
      </c>
      <c r="D58" s="6">
        <v>0</v>
      </c>
      <c r="E58" s="4">
        <f t="shared" si="0"/>
        <v>0</v>
      </c>
      <c r="F58" s="89">
        <v>0</v>
      </c>
      <c r="G58" s="4">
        <f t="shared" si="1"/>
        <v>0</v>
      </c>
      <c r="H58" s="6">
        <v>0</v>
      </c>
      <c r="I58" s="4">
        <f t="shared" si="2"/>
        <v>0</v>
      </c>
      <c r="J58" s="6">
        <v>0</v>
      </c>
      <c r="K58" s="4">
        <f t="shared" si="3"/>
        <v>0</v>
      </c>
      <c r="L58" s="6">
        <v>0</v>
      </c>
      <c r="M58" s="4">
        <f t="shared" ref="M58" si="76">L58*C58</f>
        <v>0</v>
      </c>
      <c r="N58" s="6">
        <v>0.73</v>
      </c>
      <c r="O58" s="4">
        <f t="shared" ref="O58" si="77">N58*C58</f>
        <v>18.25</v>
      </c>
    </row>
    <row r="59" spans="1:15" x14ac:dyDescent="0.3">
      <c r="A59" s="5"/>
      <c r="B59" s="6">
        <v>25</v>
      </c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x14ac:dyDescent="0.3">
      <c r="A60" s="7">
        <v>24</v>
      </c>
      <c r="B60" s="6"/>
      <c r="C60" s="6">
        <f t="shared" ref="C60" si="78">(B61+B59)/2</f>
        <v>16.2</v>
      </c>
      <c r="D60" s="6">
        <v>0</v>
      </c>
      <c r="E60" s="4">
        <f t="shared" si="0"/>
        <v>0</v>
      </c>
      <c r="F60" s="89">
        <v>0</v>
      </c>
      <c r="G60" s="4">
        <f t="shared" si="1"/>
        <v>0</v>
      </c>
      <c r="H60" s="6">
        <v>0</v>
      </c>
      <c r="I60" s="4">
        <f t="shared" si="2"/>
        <v>0</v>
      </c>
      <c r="J60" s="6">
        <v>0</v>
      </c>
      <c r="K60" s="4">
        <f t="shared" si="3"/>
        <v>0</v>
      </c>
      <c r="L60" s="6">
        <v>0</v>
      </c>
      <c r="M60" s="4">
        <f t="shared" ref="M60" si="79">L60*C60</f>
        <v>0</v>
      </c>
      <c r="N60" s="6">
        <v>0.74</v>
      </c>
      <c r="O60" s="4">
        <f t="shared" ref="O60" si="80">N60*C60</f>
        <v>11.988</v>
      </c>
    </row>
    <row r="61" spans="1:15" x14ac:dyDescent="0.3">
      <c r="B61" s="6">
        <v>7.4</v>
      </c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x14ac:dyDescent="0.3">
      <c r="A62" s="7" t="s">
        <v>11</v>
      </c>
      <c r="B62" s="6"/>
      <c r="C62" s="6">
        <f t="shared" ref="C62" si="81">(B63+B61)/2</f>
        <v>4.6500000000000004</v>
      </c>
      <c r="D62" s="6">
        <v>0</v>
      </c>
      <c r="E62" s="4">
        <f t="shared" si="0"/>
        <v>0</v>
      </c>
      <c r="F62" s="89">
        <v>0</v>
      </c>
      <c r="G62" s="4">
        <f t="shared" si="1"/>
        <v>0</v>
      </c>
      <c r="H62" s="6">
        <v>0</v>
      </c>
      <c r="I62" s="4">
        <f t="shared" si="2"/>
        <v>0</v>
      </c>
      <c r="J62" s="6">
        <v>0</v>
      </c>
      <c r="K62" s="4">
        <f t="shared" si="3"/>
        <v>0</v>
      </c>
      <c r="L62" s="6">
        <v>0</v>
      </c>
      <c r="M62" s="4">
        <f t="shared" ref="M62" si="82">L62*C62</f>
        <v>0</v>
      </c>
      <c r="N62" s="6">
        <v>0.73</v>
      </c>
      <c r="O62" s="4">
        <f t="shared" ref="O62" si="83">N62*C62</f>
        <v>3.3945000000000003</v>
      </c>
    </row>
    <row r="63" spans="1:15" x14ac:dyDescent="0.3">
      <c r="A63" s="5"/>
      <c r="B63" s="6">
        <v>1.9</v>
      </c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x14ac:dyDescent="0.3">
      <c r="A64" s="13" t="s">
        <v>12</v>
      </c>
      <c r="B64" s="14"/>
      <c r="C64" s="14">
        <f>B63/2</f>
        <v>0.95</v>
      </c>
      <c r="D64" s="14">
        <v>0</v>
      </c>
      <c r="E64" s="4">
        <f t="shared" si="0"/>
        <v>0</v>
      </c>
      <c r="F64" s="89">
        <v>0</v>
      </c>
      <c r="G64" s="4">
        <f t="shared" si="1"/>
        <v>0</v>
      </c>
      <c r="H64" s="14">
        <v>0</v>
      </c>
      <c r="I64" s="4">
        <f t="shared" si="2"/>
        <v>0</v>
      </c>
      <c r="J64" s="14">
        <v>0</v>
      </c>
      <c r="K64" s="4">
        <f t="shared" si="3"/>
        <v>0</v>
      </c>
      <c r="L64" s="6">
        <v>0</v>
      </c>
      <c r="M64" s="4">
        <f t="shared" ref="M64" si="84">L64*C64</f>
        <v>0</v>
      </c>
      <c r="N64" s="6">
        <v>0</v>
      </c>
      <c r="O64" s="4">
        <f t="shared" ref="O64" si="85">N64*C64</f>
        <v>0</v>
      </c>
    </row>
    <row r="65" spans="1:15" x14ac:dyDescent="0.3">
      <c r="A65" s="17" t="s">
        <v>13</v>
      </c>
      <c r="B65" s="10">
        <f>SUM(B8:B64)</f>
        <v>609.29999999999995</v>
      </c>
      <c r="C65" s="10">
        <f>SUM(C8:C64)</f>
        <v>609.30000000000007</v>
      </c>
      <c r="D65" s="10"/>
      <c r="E65" s="10">
        <f t="shared" ref="E65:O65" si="86">SUM(E8:E64)</f>
        <v>1158.5645</v>
      </c>
      <c r="F65" s="10"/>
      <c r="G65" s="10">
        <f t="shared" si="86"/>
        <v>101.02950000000001</v>
      </c>
      <c r="H65" s="10"/>
      <c r="I65" s="10">
        <f t="shared" si="86"/>
        <v>28.638000000000002</v>
      </c>
      <c r="J65" s="10"/>
      <c r="K65" s="10">
        <f t="shared" si="86"/>
        <v>1026.7180000000001</v>
      </c>
      <c r="L65" s="15"/>
      <c r="M65" s="10">
        <f t="shared" si="86"/>
        <v>359.48849999999999</v>
      </c>
      <c r="N65" s="15"/>
      <c r="O65" s="10">
        <f t="shared" si="86"/>
        <v>137.2045</v>
      </c>
    </row>
    <row r="66" spans="1:15" x14ac:dyDescent="0.3">
      <c r="A66" s="147" t="s">
        <v>29</v>
      </c>
      <c r="B66" s="148"/>
      <c r="C66" s="148"/>
      <c r="D66" s="148"/>
      <c r="E66" s="148"/>
      <c r="F66" s="148"/>
      <c r="G66" s="148"/>
      <c r="H66" s="148"/>
      <c r="I66" s="148"/>
      <c r="J66" s="148"/>
      <c r="K66" s="148"/>
      <c r="L66" s="148"/>
      <c r="M66" s="155"/>
      <c r="N66" s="135"/>
      <c r="O66" s="136"/>
    </row>
    <row r="67" spans="1:15" x14ac:dyDescent="0.3">
      <c r="A67" s="3" t="s">
        <v>22</v>
      </c>
      <c r="B67" s="4"/>
      <c r="C67" s="4">
        <f>(B68)/2</f>
        <v>5</v>
      </c>
      <c r="D67" s="4">
        <v>2</v>
      </c>
      <c r="E67" s="4">
        <f t="shared" ref="E67:E107" si="87">D67*C67</f>
        <v>10</v>
      </c>
      <c r="F67" s="89">
        <v>0.06</v>
      </c>
      <c r="G67" s="4">
        <f t="shared" ref="G67:G107" si="88">F67*C67</f>
        <v>0.3</v>
      </c>
      <c r="H67" s="4">
        <v>0</v>
      </c>
      <c r="I67" s="4">
        <f>H67*C67</f>
        <v>0</v>
      </c>
      <c r="J67" s="4">
        <v>0</v>
      </c>
      <c r="K67" s="4">
        <f t="shared" ref="K67:K107" si="89">J67*C67</f>
        <v>0</v>
      </c>
      <c r="L67" s="4">
        <v>0</v>
      </c>
      <c r="M67" s="4">
        <f>L67*C67</f>
        <v>0</v>
      </c>
      <c r="N67" s="4">
        <v>0</v>
      </c>
      <c r="O67" s="4">
        <f t="shared" ref="O67:O130" si="90">N67*C67</f>
        <v>0</v>
      </c>
    </row>
    <row r="68" spans="1:15" x14ac:dyDescent="0.3">
      <c r="A68" s="5"/>
      <c r="B68" s="6">
        <v>10</v>
      </c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1:15" x14ac:dyDescent="0.3">
      <c r="A69" s="5" t="s">
        <v>23</v>
      </c>
      <c r="B69" s="4"/>
      <c r="C69" s="6">
        <f>(B70+B68)/2</f>
        <v>12.5</v>
      </c>
      <c r="D69" s="6">
        <v>2.6</v>
      </c>
      <c r="E69" s="4">
        <f t="shared" si="87"/>
        <v>32.5</v>
      </c>
      <c r="F69" s="90">
        <v>0.15</v>
      </c>
      <c r="G69" s="4">
        <f t="shared" si="88"/>
        <v>1.875</v>
      </c>
      <c r="H69" s="6">
        <v>0.08</v>
      </c>
      <c r="I69" s="4">
        <f t="shared" ref="I69" si="91">H69*C69</f>
        <v>1</v>
      </c>
      <c r="J69" s="6">
        <v>2.02</v>
      </c>
      <c r="K69" s="4">
        <f t="shared" si="89"/>
        <v>25.25</v>
      </c>
      <c r="L69" s="6">
        <v>0.6</v>
      </c>
      <c r="M69" s="4">
        <f t="shared" ref="M69" si="92">L69*C69</f>
        <v>7.5</v>
      </c>
      <c r="N69" s="6">
        <v>0.09</v>
      </c>
      <c r="O69" s="4">
        <f t="shared" si="90"/>
        <v>1.125</v>
      </c>
    </row>
    <row r="70" spans="1:15" x14ac:dyDescent="0.3">
      <c r="A70" s="5"/>
      <c r="B70" s="6">
        <v>15</v>
      </c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1:15" x14ac:dyDescent="0.3">
      <c r="A71" s="7">
        <v>1</v>
      </c>
      <c r="B71" s="4"/>
      <c r="C71" s="6">
        <f>(B72+B70)/2</f>
        <v>20</v>
      </c>
      <c r="D71" s="6">
        <v>1.29</v>
      </c>
      <c r="E71" s="4">
        <f t="shared" si="87"/>
        <v>25.8</v>
      </c>
      <c r="F71" s="89">
        <v>0.15</v>
      </c>
      <c r="G71" s="4">
        <f t="shared" si="88"/>
        <v>3</v>
      </c>
      <c r="H71" s="6">
        <v>7.0000000000000007E-2</v>
      </c>
      <c r="I71" s="4">
        <f t="shared" ref="I71" si="93">H71*C71</f>
        <v>1.4000000000000001</v>
      </c>
      <c r="J71" s="6">
        <v>1.17</v>
      </c>
      <c r="K71" s="4">
        <f t="shared" si="89"/>
        <v>23.4</v>
      </c>
      <c r="L71" s="6">
        <v>0.62</v>
      </c>
      <c r="M71" s="4">
        <f t="shared" ref="M71" si="94">L71*C71</f>
        <v>12.4</v>
      </c>
      <c r="N71" s="6">
        <v>0.27</v>
      </c>
      <c r="O71" s="4">
        <f t="shared" si="90"/>
        <v>5.4</v>
      </c>
    </row>
    <row r="72" spans="1:15" x14ac:dyDescent="0.3">
      <c r="A72" s="5"/>
      <c r="B72" s="6">
        <v>25</v>
      </c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1:15" x14ac:dyDescent="0.3">
      <c r="A73" s="7">
        <v>2</v>
      </c>
      <c r="B73" s="6"/>
      <c r="C73" s="6">
        <f t="shared" ref="C73" si="95">(B74+B72)/2</f>
        <v>25</v>
      </c>
      <c r="D73" s="6">
        <v>1.17</v>
      </c>
      <c r="E73" s="4">
        <f t="shared" si="87"/>
        <v>29.25</v>
      </c>
      <c r="F73" s="90">
        <v>0.1</v>
      </c>
      <c r="G73" s="4">
        <f t="shared" si="88"/>
        <v>2.5</v>
      </c>
      <c r="H73" s="6">
        <v>0.03</v>
      </c>
      <c r="I73" s="4">
        <f t="shared" ref="I73" si="96">H73*C73</f>
        <v>0.75</v>
      </c>
      <c r="J73" s="6">
        <v>1.1200000000000001</v>
      </c>
      <c r="K73" s="4">
        <f t="shared" si="89"/>
        <v>28.000000000000004</v>
      </c>
      <c r="L73" s="6">
        <v>0.57999999999999996</v>
      </c>
      <c r="M73" s="4">
        <f t="shared" ref="M73" si="97">L73*C73</f>
        <v>14.499999999999998</v>
      </c>
      <c r="N73" s="6">
        <v>0.2</v>
      </c>
      <c r="O73" s="4">
        <f t="shared" si="90"/>
        <v>5</v>
      </c>
    </row>
    <row r="74" spans="1:15" x14ac:dyDescent="0.3">
      <c r="A74" s="5"/>
      <c r="B74" s="6">
        <v>25</v>
      </c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1:15" x14ac:dyDescent="0.3">
      <c r="A75" s="7">
        <v>3</v>
      </c>
      <c r="B75" s="6"/>
      <c r="C75" s="6">
        <f t="shared" ref="C75" si="98">(B76+B74)/2</f>
        <v>25</v>
      </c>
      <c r="D75" s="6">
        <v>1.2</v>
      </c>
      <c r="E75" s="4">
        <f t="shared" si="87"/>
        <v>30</v>
      </c>
      <c r="F75" s="89">
        <v>0.14000000000000001</v>
      </c>
      <c r="G75" s="4">
        <f t="shared" si="88"/>
        <v>3.5000000000000004</v>
      </c>
      <c r="H75" s="6">
        <v>0.05</v>
      </c>
      <c r="I75" s="4">
        <f t="shared" ref="I75" si="99">H75*C75</f>
        <v>1.25</v>
      </c>
      <c r="J75" s="6">
        <v>1.1200000000000001</v>
      </c>
      <c r="K75" s="4">
        <f t="shared" si="89"/>
        <v>28.000000000000004</v>
      </c>
      <c r="L75" s="6">
        <v>0.6</v>
      </c>
      <c r="M75" s="4">
        <f t="shared" ref="M75" si="100">L75*C75</f>
        <v>15</v>
      </c>
      <c r="N75" s="6">
        <v>0.18</v>
      </c>
      <c r="O75" s="4">
        <f t="shared" si="90"/>
        <v>4.5</v>
      </c>
    </row>
    <row r="76" spans="1:15" x14ac:dyDescent="0.3">
      <c r="A76" s="5"/>
      <c r="B76" s="6">
        <v>25</v>
      </c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1:15" x14ac:dyDescent="0.3">
      <c r="A77" s="7">
        <v>4</v>
      </c>
      <c r="B77" s="6"/>
      <c r="C77" s="6">
        <f t="shared" ref="C77" si="101">(B78+B76)/2</f>
        <v>25</v>
      </c>
      <c r="D77" s="6">
        <v>1.17</v>
      </c>
      <c r="E77" s="4">
        <f t="shared" si="87"/>
        <v>29.25</v>
      </c>
      <c r="F77" s="90">
        <v>0.14000000000000001</v>
      </c>
      <c r="G77" s="4">
        <f t="shared" si="88"/>
        <v>3.5000000000000004</v>
      </c>
      <c r="H77" s="6">
        <v>0.04</v>
      </c>
      <c r="I77" s="4">
        <f t="shared" ref="I77" si="102">H77*C77</f>
        <v>1</v>
      </c>
      <c r="J77" s="6">
        <v>1.1100000000000001</v>
      </c>
      <c r="K77" s="4">
        <f t="shared" si="89"/>
        <v>27.750000000000004</v>
      </c>
      <c r="L77" s="6">
        <v>0.63</v>
      </c>
      <c r="M77" s="4">
        <f t="shared" ref="M77" si="103">L77*C77</f>
        <v>15.75</v>
      </c>
      <c r="N77" s="6">
        <v>0.35</v>
      </c>
      <c r="O77" s="4">
        <f t="shared" si="90"/>
        <v>8.75</v>
      </c>
    </row>
    <row r="78" spans="1:15" x14ac:dyDescent="0.3">
      <c r="A78" s="5"/>
      <c r="B78" s="6">
        <v>25</v>
      </c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1:15" x14ac:dyDescent="0.3">
      <c r="A79" s="7">
        <v>5</v>
      </c>
      <c r="B79" s="6"/>
      <c r="C79" s="6">
        <f t="shared" ref="C79" si="104">(B80+B78)/2</f>
        <v>25</v>
      </c>
      <c r="D79" s="6">
        <v>1.17</v>
      </c>
      <c r="E79" s="4">
        <f t="shared" si="87"/>
        <v>29.25</v>
      </c>
      <c r="F79" s="89">
        <v>0.15</v>
      </c>
      <c r="G79" s="4">
        <f t="shared" si="88"/>
        <v>3.75</v>
      </c>
      <c r="H79" s="6">
        <v>0.04</v>
      </c>
      <c r="I79" s="4">
        <f t="shared" ref="I79" si="105">H79*C79</f>
        <v>1</v>
      </c>
      <c r="J79" s="6">
        <v>1.1100000000000001</v>
      </c>
      <c r="K79" s="4">
        <f t="shared" si="89"/>
        <v>27.750000000000004</v>
      </c>
      <c r="L79" s="6">
        <v>0.61</v>
      </c>
      <c r="M79" s="4">
        <f t="shared" ref="M79" si="106">L79*C79</f>
        <v>15.25</v>
      </c>
      <c r="N79" s="6">
        <v>0.36</v>
      </c>
      <c r="O79" s="4">
        <f t="shared" si="90"/>
        <v>9</v>
      </c>
    </row>
    <row r="80" spans="1:15" x14ac:dyDescent="0.3">
      <c r="A80" s="5"/>
      <c r="B80" s="6">
        <v>25</v>
      </c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1:15" x14ac:dyDescent="0.3">
      <c r="A81" s="7">
        <v>6</v>
      </c>
      <c r="B81" s="6"/>
      <c r="C81" s="6">
        <f t="shared" ref="C81" si="107">(B82+B80)/2</f>
        <v>25</v>
      </c>
      <c r="D81" s="6">
        <v>1.2</v>
      </c>
      <c r="E81" s="4">
        <f t="shared" si="87"/>
        <v>30</v>
      </c>
      <c r="F81" s="90">
        <v>0.15</v>
      </c>
      <c r="G81" s="4">
        <f t="shared" si="88"/>
        <v>3.75</v>
      </c>
      <c r="H81" s="6">
        <v>0.03</v>
      </c>
      <c r="I81" s="4">
        <f t="shared" ref="I81" si="108">H81*C81</f>
        <v>0.75</v>
      </c>
      <c r="J81" s="6">
        <v>1.1399999999999999</v>
      </c>
      <c r="K81" s="4">
        <f t="shared" si="89"/>
        <v>28.499999999999996</v>
      </c>
      <c r="L81" s="6">
        <v>0.63</v>
      </c>
      <c r="M81" s="4">
        <f t="shared" ref="M81" si="109">L81*C81</f>
        <v>15.75</v>
      </c>
      <c r="N81" s="6">
        <v>0.43</v>
      </c>
      <c r="O81" s="4">
        <f t="shared" si="90"/>
        <v>10.75</v>
      </c>
    </row>
    <row r="82" spans="1:15" x14ac:dyDescent="0.3">
      <c r="A82" s="5"/>
      <c r="B82" s="6">
        <v>25</v>
      </c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1:15" x14ac:dyDescent="0.3">
      <c r="A83" s="7">
        <v>7</v>
      </c>
      <c r="B83" s="6"/>
      <c r="C83" s="6">
        <f t="shared" ref="C83" si="110">(B84+B82)/2</f>
        <v>25</v>
      </c>
      <c r="D83" s="6">
        <v>2.42</v>
      </c>
      <c r="E83" s="4">
        <f t="shared" si="87"/>
        <v>60.5</v>
      </c>
      <c r="F83" s="89">
        <v>0.17</v>
      </c>
      <c r="G83" s="4">
        <f t="shared" si="88"/>
        <v>4.25</v>
      </c>
      <c r="H83" s="6">
        <v>0.03</v>
      </c>
      <c r="I83" s="4">
        <f t="shared" ref="I83" si="111">H83*C83</f>
        <v>0.75</v>
      </c>
      <c r="J83" s="6">
        <v>2.0099999999999998</v>
      </c>
      <c r="K83" s="4">
        <f t="shared" si="89"/>
        <v>50.249999999999993</v>
      </c>
      <c r="L83" s="6">
        <v>0.65</v>
      </c>
      <c r="M83" s="4">
        <f t="shared" ref="M83" si="112">L83*C83</f>
        <v>16.25</v>
      </c>
      <c r="N83" s="6">
        <v>0.26</v>
      </c>
      <c r="O83" s="4">
        <f t="shared" si="90"/>
        <v>6.5</v>
      </c>
    </row>
    <row r="84" spans="1:15" x14ac:dyDescent="0.3">
      <c r="A84" s="5"/>
      <c r="B84" s="6">
        <v>25</v>
      </c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1:15" x14ac:dyDescent="0.3">
      <c r="A85" s="7">
        <v>8</v>
      </c>
      <c r="B85" s="6"/>
      <c r="C85" s="6">
        <f t="shared" ref="C85" si="113">(B86+B84)/2</f>
        <v>25</v>
      </c>
      <c r="D85" s="6">
        <v>2.44</v>
      </c>
      <c r="E85" s="4">
        <f t="shared" si="87"/>
        <v>61</v>
      </c>
      <c r="F85" s="90">
        <v>0.16</v>
      </c>
      <c r="G85" s="4">
        <f t="shared" si="88"/>
        <v>4</v>
      </c>
      <c r="H85" s="6">
        <v>0.03</v>
      </c>
      <c r="I85" s="4">
        <f t="shared" ref="I85" si="114">H85*C85</f>
        <v>0.75</v>
      </c>
      <c r="J85" s="6">
        <v>2.04</v>
      </c>
      <c r="K85" s="4">
        <f t="shared" si="89"/>
        <v>51</v>
      </c>
      <c r="L85" s="6">
        <v>0.62</v>
      </c>
      <c r="M85" s="4">
        <f t="shared" ref="M85" si="115">L85*C85</f>
        <v>15.5</v>
      </c>
      <c r="N85" s="6">
        <v>0.28999999999999998</v>
      </c>
      <c r="O85" s="4">
        <f t="shared" si="90"/>
        <v>7.2499999999999991</v>
      </c>
    </row>
    <row r="86" spans="1:15" x14ac:dyDescent="0.3">
      <c r="A86" s="5"/>
      <c r="B86" s="6">
        <v>25</v>
      </c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x14ac:dyDescent="0.3">
      <c r="A87" s="7">
        <v>9</v>
      </c>
      <c r="B87" s="6"/>
      <c r="C87" s="6">
        <f t="shared" ref="C87" si="116">(B88+B86)/2</f>
        <v>25</v>
      </c>
      <c r="D87" s="6">
        <v>2.42</v>
      </c>
      <c r="E87" s="4">
        <f t="shared" si="87"/>
        <v>60.5</v>
      </c>
      <c r="F87" s="89">
        <v>0.19</v>
      </c>
      <c r="G87" s="4">
        <f t="shared" si="88"/>
        <v>4.75</v>
      </c>
      <c r="H87" s="6">
        <v>0.04</v>
      </c>
      <c r="I87" s="4">
        <f t="shared" ref="I87" si="117">H87*C87</f>
        <v>1</v>
      </c>
      <c r="J87" s="6">
        <v>2.0699999999999998</v>
      </c>
      <c r="K87" s="4">
        <f t="shared" si="89"/>
        <v>51.749999999999993</v>
      </c>
      <c r="L87" s="6">
        <v>0.66</v>
      </c>
      <c r="M87" s="4">
        <f t="shared" ref="M87" si="118">L87*C87</f>
        <v>16.5</v>
      </c>
      <c r="N87" s="6">
        <v>0.48</v>
      </c>
      <c r="O87" s="4">
        <f t="shared" si="90"/>
        <v>12</v>
      </c>
    </row>
    <row r="88" spans="1:15" x14ac:dyDescent="0.3">
      <c r="A88" s="5"/>
      <c r="B88" s="6">
        <v>25</v>
      </c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1:15" x14ac:dyDescent="0.3">
      <c r="A89" s="7">
        <v>10</v>
      </c>
      <c r="B89" s="6"/>
      <c r="C89" s="6">
        <f t="shared" ref="C89" si="119">(B90+B88)/2</f>
        <v>25</v>
      </c>
      <c r="D89" s="6">
        <v>1.2</v>
      </c>
      <c r="E89" s="4">
        <f t="shared" si="87"/>
        <v>30</v>
      </c>
      <c r="F89" s="90">
        <v>0.19</v>
      </c>
      <c r="G89" s="4">
        <f t="shared" si="88"/>
        <v>4.75</v>
      </c>
      <c r="H89" s="6">
        <v>0.06</v>
      </c>
      <c r="I89" s="4">
        <f t="shared" ref="I89" si="120">H89*C89</f>
        <v>1.5</v>
      </c>
      <c r="J89" s="6">
        <v>1.08</v>
      </c>
      <c r="K89" s="4">
        <f t="shared" si="89"/>
        <v>27</v>
      </c>
      <c r="L89" s="6">
        <v>0.55000000000000004</v>
      </c>
      <c r="M89" s="4">
        <f t="shared" ref="M89" si="121">L89*C89</f>
        <v>13.750000000000002</v>
      </c>
      <c r="N89" s="6">
        <v>0.15</v>
      </c>
      <c r="O89" s="4">
        <f t="shared" si="90"/>
        <v>3.75</v>
      </c>
    </row>
    <row r="90" spans="1:15" x14ac:dyDescent="0.3">
      <c r="A90" s="5"/>
      <c r="B90" s="6">
        <v>25</v>
      </c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1:15" x14ac:dyDescent="0.3">
      <c r="A91" s="7">
        <v>11</v>
      </c>
      <c r="B91" s="6"/>
      <c r="C91" s="6">
        <f t="shared" ref="C91" si="122">(B92+B90)/2</f>
        <v>25</v>
      </c>
      <c r="D91" s="6">
        <v>1.23</v>
      </c>
      <c r="E91" s="4">
        <f t="shared" si="87"/>
        <v>30.75</v>
      </c>
      <c r="F91" s="89">
        <v>0.18</v>
      </c>
      <c r="G91" s="4">
        <f t="shared" si="88"/>
        <v>4.5</v>
      </c>
      <c r="H91" s="6">
        <v>0.03</v>
      </c>
      <c r="I91" s="4">
        <f t="shared" ref="I91" si="123">H91*C91</f>
        <v>0.75</v>
      </c>
      <c r="J91" s="6">
        <v>1.19</v>
      </c>
      <c r="K91" s="4">
        <f t="shared" si="89"/>
        <v>29.75</v>
      </c>
      <c r="L91" s="6">
        <v>0.6</v>
      </c>
      <c r="M91" s="4">
        <f t="shared" ref="M91" si="124">L91*C91</f>
        <v>15</v>
      </c>
      <c r="N91" s="6">
        <v>0.16</v>
      </c>
      <c r="O91" s="4">
        <f t="shared" si="90"/>
        <v>4</v>
      </c>
    </row>
    <row r="92" spans="1:15" x14ac:dyDescent="0.3">
      <c r="A92" s="5"/>
      <c r="B92" s="6">
        <v>25</v>
      </c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1:15" x14ac:dyDescent="0.3">
      <c r="A93" s="7">
        <v>12</v>
      </c>
      <c r="B93" s="6"/>
      <c r="C93" s="6">
        <f t="shared" ref="C93" si="125">(B94+B92)/2</f>
        <v>25</v>
      </c>
      <c r="D93" s="6">
        <v>1.25</v>
      </c>
      <c r="E93" s="4">
        <f t="shared" si="87"/>
        <v>31.25</v>
      </c>
      <c r="F93" s="90">
        <v>0.17</v>
      </c>
      <c r="G93" s="4">
        <f t="shared" si="88"/>
        <v>4.25</v>
      </c>
      <c r="H93" s="6">
        <v>0.03</v>
      </c>
      <c r="I93" s="4">
        <f t="shared" ref="I93" si="126">H93*C93</f>
        <v>0.75</v>
      </c>
      <c r="J93" s="6">
        <v>1.2</v>
      </c>
      <c r="K93" s="4">
        <f t="shared" si="89"/>
        <v>30</v>
      </c>
      <c r="L93" s="6">
        <v>0.55000000000000004</v>
      </c>
      <c r="M93" s="4">
        <f t="shared" ref="M93" si="127">L93*C93</f>
        <v>13.750000000000002</v>
      </c>
      <c r="N93" s="6">
        <v>0.18</v>
      </c>
      <c r="O93" s="4">
        <f t="shared" si="90"/>
        <v>4.5</v>
      </c>
    </row>
    <row r="94" spans="1:15" x14ac:dyDescent="0.3">
      <c r="A94" s="5"/>
      <c r="B94" s="6">
        <v>25</v>
      </c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1:15" x14ac:dyDescent="0.3">
      <c r="A95" s="7">
        <v>13</v>
      </c>
      <c r="B95" s="6"/>
      <c r="C95" s="6">
        <f t="shared" ref="C95" si="128">(B96+B94)/2</f>
        <v>25</v>
      </c>
      <c r="D95" s="6">
        <v>1.1200000000000001</v>
      </c>
      <c r="E95" s="4">
        <f t="shared" si="87"/>
        <v>28.000000000000004</v>
      </c>
      <c r="F95" s="89">
        <v>0.21</v>
      </c>
      <c r="G95" s="4">
        <f t="shared" si="88"/>
        <v>5.25</v>
      </c>
      <c r="H95" s="6">
        <v>0.04</v>
      </c>
      <c r="I95" s="4">
        <f t="shared" ref="I95" si="129">H95*C95</f>
        <v>1</v>
      </c>
      <c r="J95" s="6">
        <v>1.05</v>
      </c>
      <c r="K95" s="4">
        <f t="shared" si="89"/>
        <v>26.25</v>
      </c>
      <c r="L95" s="6">
        <v>0.6</v>
      </c>
      <c r="M95" s="4">
        <f t="shared" ref="M95" si="130">L95*C95</f>
        <v>15</v>
      </c>
      <c r="N95" s="6">
        <v>0.16</v>
      </c>
      <c r="O95" s="4">
        <f t="shared" si="90"/>
        <v>4</v>
      </c>
    </row>
    <row r="96" spans="1:15" x14ac:dyDescent="0.3">
      <c r="A96" s="5"/>
      <c r="B96" s="6">
        <v>25</v>
      </c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1:15" x14ac:dyDescent="0.3">
      <c r="A97" s="7">
        <v>14</v>
      </c>
      <c r="B97" s="6"/>
      <c r="C97" s="6">
        <f t="shared" ref="C97" si="131">(B98+B96)/2</f>
        <v>25</v>
      </c>
      <c r="D97" s="6">
        <v>2.39</v>
      </c>
      <c r="E97" s="4">
        <f t="shared" si="87"/>
        <v>59.75</v>
      </c>
      <c r="F97" s="90">
        <v>0.2</v>
      </c>
      <c r="G97" s="4">
        <f t="shared" si="88"/>
        <v>5</v>
      </c>
      <c r="H97" s="6">
        <v>0.03</v>
      </c>
      <c r="I97" s="4">
        <f t="shared" ref="I97" si="132">H97*C97</f>
        <v>0.75</v>
      </c>
      <c r="J97" s="6">
        <v>2.0299999999999998</v>
      </c>
      <c r="K97" s="4">
        <f t="shared" si="89"/>
        <v>50.749999999999993</v>
      </c>
      <c r="L97" s="6">
        <v>0.6</v>
      </c>
      <c r="M97" s="4">
        <f t="shared" ref="M97" si="133">L97*C97</f>
        <v>15</v>
      </c>
      <c r="N97" s="6">
        <v>0.12</v>
      </c>
      <c r="O97" s="4">
        <f t="shared" si="90"/>
        <v>3</v>
      </c>
    </row>
    <row r="98" spans="1:15" x14ac:dyDescent="0.3">
      <c r="A98" s="5"/>
      <c r="B98" s="6">
        <v>25</v>
      </c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1:15" x14ac:dyDescent="0.3">
      <c r="A99" s="7">
        <v>15</v>
      </c>
      <c r="B99" s="6"/>
      <c r="C99" s="6">
        <f t="shared" ref="C99" si="134">(B100+B98)/2</f>
        <v>21.3</v>
      </c>
      <c r="D99" s="6">
        <v>2.38</v>
      </c>
      <c r="E99" s="4">
        <f t="shared" si="87"/>
        <v>50.694000000000003</v>
      </c>
      <c r="F99" s="89">
        <v>0.21</v>
      </c>
      <c r="G99" s="4">
        <f t="shared" si="88"/>
        <v>4.4729999999999999</v>
      </c>
      <c r="H99" s="6">
        <v>0.03</v>
      </c>
      <c r="I99" s="4">
        <f t="shared" ref="I99" si="135">H99*C99</f>
        <v>0.63900000000000001</v>
      </c>
      <c r="J99" s="6">
        <v>1.97</v>
      </c>
      <c r="K99" s="4">
        <f t="shared" si="89"/>
        <v>41.960999999999999</v>
      </c>
      <c r="L99" s="6">
        <v>0.57999999999999996</v>
      </c>
      <c r="M99" s="4">
        <f t="shared" ref="M99" si="136">L99*C99</f>
        <v>12.353999999999999</v>
      </c>
      <c r="N99" s="6">
        <v>0.22</v>
      </c>
      <c r="O99" s="4">
        <f t="shared" si="90"/>
        <v>4.6859999999999999</v>
      </c>
    </row>
    <row r="100" spans="1:15" x14ac:dyDescent="0.3">
      <c r="A100" s="5"/>
      <c r="B100" s="6">
        <v>17.600000000000001</v>
      </c>
      <c r="C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1:15" x14ac:dyDescent="0.3">
      <c r="A101" s="7" t="s">
        <v>10</v>
      </c>
      <c r="B101" s="6"/>
      <c r="C101" s="6">
        <f>(B102+B100)/2</f>
        <v>12.5</v>
      </c>
      <c r="D101" s="6">
        <v>2.44</v>
      </c>
      <c r="E101" s="4">
        <f t="shared" si="87"/>
        <v>30.5</v>
      </c>
      <c r="F101" s="90">
        <v>0.24</v>
      </c>
      <c r="G101" s="4">
        <f t="shared" si="88"/>
        <v>3</v>
      </c>
      <c r="H101" s="6">
        <v>0.06</v>
      </c>
      <c r="I101" s="4">
        <f t="shared" ref="I101" si="137">H101*C101</f>
        <v>0.75</v>
      </c>
      <c r="J101" s="6">
        <v>1.93</v>
      </c>
      <c r="K101" s="4">
        <f t="shared" si="89"/>
        <v>24.125</v>
      </c>
      <c r="L101" s="6">
        <v>0.57999999999999996</v>
      </c>
      <c r="M101" s="4">
        <f t="shared" ref="M101" si="138">L101*C101</f>
        <v>7.2499999999999991</v>
      </c>
      <c r="N101" s="6">
        <v>0.22</v>
      </c>
      <c r="O101" s="4">
        <f t="shared" si="90"/>
        <v>2.75</v>
      </c>
    </row>
    <row r="102" spans="1:15" x14ac:dyDescent="0.3">
      <c r="A102" s="5"/>
      <c r="B102" s="6">
        <v>7.4</v>
      </c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1:15" x14ac:dyDescent="0.3">
      <c r="A103" s="7">
        <v>16</v>
      </c>
      <c r="B103" s="6"/>
      <c r="C103" s="6">
        <f t="shared" ref="C103" si="139">(B104+B102)/2</f>
        <v>16.2</v>
      </c>
      <c r="D103" s="6">
        <v>0</v>
      </c>
      <c r="E103" s="4">
        <f t="shared" si="87"/>
        <v>0</v>
      </c>
      <c r="F103" s="89">
        <v>0</v>
      </c>
      <c r="G103" s="4">
        <f t="shared" si="88"/>
        <v>0</v>
      </c>
      <c r="H103" s="6">
        <v>0</v>
      </c>
      <c r="I103" s="4">
        <f t="shared" ref="I103" si="140">H103*C103</f>
        <v>0</v>
      </c>
      <c r="J103" s="6">
        <v>0</v>
      </c>
      <c r="K103" s="4">
        <f t="shared" si="89"/>
        <v>0</v>
      </c>
      <c r="L103" s="6">
        <v>0</v>
      </c>
      <c r="M103" s="4">
        <f t="shared" ref="M103" si="141">L103*C103</f>
        <v>0</v>
      </c>
      <c r="N103" s="6">
        <v>1.01</v>
      </c>
      <c r="O103" s="4">
        <f t="shared" si="90"/>
        <v>16.361999999999998</v>
      </c>
    </row>
    <row r="104" spans="1:15" x14ac:dyDescent="0.3">
      <c r="A104" s="5"/>
      <c r="B104" s="6">
        <v>25</v>
      </c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1:15" x14ac:dyDescent="0.3">
      <c r="A105" s="7">
        <v>17</v>
      </c>
      <c r="B105" s="6"/>
      <c r="C105" s="6">
        <f t="shared" ref="C105" si="142">(B106+B104)/2</f>
        <v>23.1</v>
      </c>
      <c r="D105" s="6">
        <v>0</v>
      </c>
      <c r="E105" s="4">
        <f t="shared" si="87"/>
        <v>0</v>
      </c>
      <c r="F105" s="90">
        <v>0</v>
      </c>
      <c r="G105" s="4">
        <f t="shared" si="88"/>
        <v>0</v>
      </c>
      <c r="H105" s="6">
        <v>0</v>
      </c>
      <c r="I105" s="4">
        <f t="shared" ref="I105" si="143">H105*C105</f>
        <v>0</v>
      </c>
      <c r="J105" s="6">
        <v>0</v>
      </c>
      <c r="K105" s="4">
        <f t="shared" si="89"/>
        <v>0</v>
      </c>
      <c r="L105" s="6">
        <v>0</v>
      </c>
      <c r="M105" s="4">
        <f t="shared" ref="M105" si="144">L105*C105</f>
        <v>0</v>
      </c>
      <c r="N105" s="6">
        <v>1.02</v>
      </c>
      <c r="O105" s="4">
        <f t="shared" si="90"/>
        <v>23.562000000000001</v>
      </c>
    </row>
    <row r="106" spans="1:15" x14ac:dyDescent="0.3">
      <c r="A106" s="5"/>
      <c r="B106" s="6">
        <v>21.2</v>
      </c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1:15" x14ac:dyDescent="0.3">
      <c r="A107" s="7" t="s">
        <v>24</v>
      </c>
      <c r="B107" s="6"/>
      <c r="C107" s="6">
        <f>(B106)/2</f>
        <v>10.6</v>
      </c>
      <c r="D107" s="6">
        <v>0</v>
      </c>
      <c r="E107" s="4">
        <f t="shared" si="87"/>
        <v>0</v>
      </c>
      <c r="F107" s="89">
        <v>0</v>
      </c>
      <c r="G107" s="4">
        <f t="shared" si="88"/>
        <v>0</v>
      </c>
      <c r="H107" s="6">
        <v>0</v>
      </c>
      <c r="I107" s="4">
        <f t="shared" ref="I107" si="145">H107*C107</f>
        <v>0</v>
      </c>
      <c r="J107" s="6">
        <v>0</v>
      </c>
      <c r="K107" s="4">
        <f t="shared" si="89"/>
        <v>0</v>
      </c>
      <c r="L107" s="6">
        <v>0</v>
      </c>
      <c r="M107" s="4">
        <f t="shared" ref="M107" si="146">L107*C107</f>
        <v>0</v>
      </c>
      <c r="N107" s="6">
        <v>0.94</v>
      </c>
      <c r="O107" s="4">
        <f t="shared" si="90"/>
        <v>9.9639999999999986</v>
      </c>
    </row>
    <row r="108" spans="1:15" x14ac:dyDescent="0.3">
      <c r="A108" s="17" t="s">
        <v>13</v>
      </c>
      <c r="B108" s="10">
        <f>SUM(B67:B107)</f>
        <v>446.2</v>
      </c>
      <c r="C108" s="10">
        <f>SUM(C67:C107)</f>
        <v>446.20000000000005</v>
      </c>
      <c r="D108" s="10"/>
      <c r="E108" s="10">
        <f>SUM(E67:E107)</f>
        <v>658.99400000000003</v>
      </c>
      <c r="F108" s="10"/>
      <c r="G108" s="10">
        <f>SUM(G67:G107)</f>
        <v>66.397999999999996</v>
      </c>
      <c r="H108" s="10"/>
      <c r="I108" s="10">
        <f>SUM(I67:I107)</f>
        <v>15.789</v>
      </c>
      <c r="J108" s="10"/>
      <c r="K108" s="10">
        <f>SUM(K67:K107)</f>
        <v>571.48599999999999</v>
      </c>
      <c r="L108" s="10"/>
      <c r="M108" s="10">
        <f>SUM(M67:M107)</f>
        <v>236.50400000000002</v>
      </c>
      <c r="N108" s="10"/>
      <c r="O108" s="10">
        <f>SUM(O67:O107)</f>
        <v>146.84900000000002</v>
      </c>
    </row>
    <row r="109" spans="1:15" x14ac:dyDescent="0.3">
      <c r="A109" s="147" t="s">
        <v>30</v>
      </c>
      <c r="B109" s="148"/>
      <c r="C109" s="148"/>
      <c r="D109" s="148"/>
      <c r="E109" s="148"/>
      <c r="F109" s="148"/>
      <c r="G109" s="148"/>
      <c r="H109" s="148"/>
      <c r="I109" s="148"/>
      <c r="J109" s="148"/>
      <c r="K109" s="148"/>
      <c r="L109" s="148"/>
      <c r="M109" s="155"/>
      <c r="N109" s="135"/>
      <c r="O109" s="136"/>
    </row>
    <row r="110" spans="1:15" x14ac:dyDescent="0.3">
      <c r="A110" s="3" t="s">
        <v>26</v>
      </c>
      <c r="B110" s="4"/>
      <c r="C110" s="4">
        <f>(B111)/2</f>
        <v>12.5</v>
      </c>
      <c r="D110" s="4">
        <v>2.59</v>
      </c>
      <c r="E110" s="4">
        <f t="shared" ref="E110:E150" si="147">D110*C110</f>
        <v>32.375</v>
      </c>
      <c r="F110" s="89">
        <v>0.22</v>
      </c>
      <c r="G110" s="4">
        <f t="shared" ref="G110:G150" si="148">F110*C110</f>
        <v>2.75</v>
      </c>
      <c r="H110" s="4">
        <v>0.06</v>
      </c>
      <c r="I110" s="4">
        <f>H110*C110</f>
        <v>0.75</v>
      </c>
      <c r="J110" s="4">
        <v>2.2999999999999998</v>
      </c>
      <c r="K110" s="4">
        <f t="shared" ref="K110:K150" si="149">J110*C110</f>
        <v>28.749999999999996</v>
      </c>
      <c r="L110" s="4">
        <v>0.8</v>
      </c>
      <c r="M110" s="4">
        <f>L110*C110</f>
        <v>10</v>
      </c>
      <c r="N110" s="4">
        <v>0.23</v>
      </c>
      <c r="O110" s="4">
        <f t="shared" si="90"/>
        <v>2.875</v>
      </c>
    </row>
    <row r="111" spans="1:15" x14ac:dyDescent="0.3">
      <c r="A111" s="5"/>
      <c r="B111" s="6">
        <v>25</v>
      </c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1:15" x14ac:dyDescent="0.3">
      <c r="A112" s="7">
        <v>1</v>
      </c>
      <c r="B112" s="4"/>
      <c r="C112" s="6">
        <f>(B113+B111)/2</f>
        <v>25</v>
      </c>
      <c r="D112" s="6">
        <v>1.38</v>
      </c>
      <c r="E112" s="4">
        <f t="shared" si="147"/>
        <v>34.5</v>
      </c>
      <c r="F112" s="90">
        <v>0.14000000000000001</v>
      </c>
      <c r="G112" s="4">
        <f t="shared" si="148"/>
        <v>3.5000000000000004</v>
      </c>
      <c r="H112" s="6">
        <v>0.03</v>
      </c>
      <c r="I112" s="4">
        <f t="shared" ref="I112" si="150">H112*C112</f>
        <v>0.75</v>
      </c>
      <c r="J112" s="6">
        <v>1.32</v>
      </c>
      <c r="K112" s="4">
        <f t="shared" si="149"/>
        <v>33</v>
      </c>
      <c r="L112" s="6">
        <v>0.55000000000000004</v>
      </c>
      <c r="M112" s="4">
        <f t="shared" ref="M112" si="151">L112*C112</f>
        <v>13.750000000000002</v>
      </c>
      <c r="N112" s="6">
        <v>0.46</v>
      </c>
      <c r="O112" s="4">
        <f t="shared" si="90"/>
        <v>11.5</v>
      </c>
    </row>
    <row r="113" spans="1:15" x14ac:dyDescent="0.3">
      <c r="A113" s="5"/>
      <c r="B113" s="6">
        <v>25</v>
      </c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1:15" x14ac:dyDescent="0.3">
      <c r="A114" s="7">
        <v>2</v>
      </c>
      <c r="B114" s="4"/>
      <c r="C114" s="6">
        <f>(B115+B113)/2</f>
        <v>25</v>
      </c>
      <c r="D114" s="6">
        <v>1.38</v>
      </c>
      <c r="E114" s="4">
        <f t="shared" si="147"/>
        <v>34.5</v>
      </c>
      <c r="F114" s="89">
        <v>0.16</v>
      </c>
      <c r="G114" s="4">
        <f t="shared" si="148"/>
        <v>4</v>
      </c>
      <c r="H114" s="6">
        <v>0.04</v>
      </c>
      <c r="I114" s="4">
        <f t="shared" ref="I114" si="152">H114*C114</f>
        <v>1</v>
      </c>
      <c r="J114" s="6">
        <v>1.31</v>
      </c>
      <c r="K114" s="4">
        <f t="shared" si="149"/>
        <v>32.75</v>
      </c>
      <c r="L114" s="6">
        <v>0.57999999999999996</v>
      </c>
      <c r="M114" s="4">
        <f t="shared" ref="M114" si="153">L114*C114</f>
        <v>14.499999999999998</v>
      </c>
      <c r="N114" s="6">
        <v>0.28999999999999998</v>
      </c>
      <c r="O114" s="4">
        <f t="shared" si="90"/>
        <v>7.2499999999999991</v>
      </c>
    </row>
    <row r="115" spans="1:15" x14ac:dyDescent="0.3">
      <c r="A115" s="5"/>
      <c r="B115" s="6">
        <v>25</v>
      </c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1:15" x14ac:dyDescent="0.3">
      <c r="A116" s="7">
        <v>3</v>
      </c>
      <c r="B116" s="4"/>
      <c r="C116" s="6">
        <f t="shared" ref="C116" si="154">(B117+B115)/2</f>
        <v>25</v>
      </c>
      <c r="D116" s="6">
        <v>1.37</v>
      </c>
      <c r="E116" s="4">
        <f t="shared" si="147"/>
        <v>34.25</v>
      </c>
      <c r="F116" s="90">
        <v>0.15</v>
      </c>
      <c r="G116" s="4">
        <f t="shared" si="148"/>
        <v>3.75</v>
      </c>
      <c r="H116" s="6">
        <v>0.04</v>
      </c>
      <c r="I116" s="4">
        <f t="shared" ref="I116" si="155">H116*C116</f>
        <v>1</v>
      </c>
      <c r="J116" s="6">
        <v>1.33</v>
      </c>
      <c r="K116" s="4">
        <f t="shared" si="149"/>
        <v>33.25</v>
      </c>
      <c r="L116" s="6">
        <v>0.55000000000000004</v>
      </c>
      <c r="M116" s="4">
        <f t="shared" ref="M116" si="156">L116*C116</f>
        <v>13.750000000000002</v>
      </c>
      <c r="N116" s="6">
        <v>0.28000000000000003</v>
      </c>
      <c r="O116" s="4">
        <f t="shared" si="90"/>
        <v>7.0000000000000009</v>
      </c>
    </row>
    <row r="117" spans="1:15" x14ac:dyDescent="0.3">
      <c r="A117" s="5"/>
      <c r="B117" s="6">
        <v>25</v>
      </c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1:15" x14ac:dyDescent="0.3">
      <c r="A118" s="7">
        <v>4</v>
      </c>
      <c r="B118" s="4"/>
      <c r="C118" s="6">
        <f t="shared" ref="C118" si="157">(B119+B117)/2</f>
        <v>25</v>
      </c>
      <c r="D118" s="6">
        <v>1.32</v>
      </c>
      <c r="E118" s="4">
        <f t="shared" si="147"/>
        <v>33</v>
      </c>
      <c r="F118" s="89">
        <v>0.17</v>
      </c>
      <c r="G118" s="4">
        <f t="shared" si="148"/>
        <v>4.25</v>
      </c>
      <c r="H118" s="6">
        <v>0.04</v>
      </c>
      <c r="I118" s="4">
        <f t="shared" ref="I118" si="158">H118*C118</f>
        <v>1</v>
      </c>
      <c r="J118" s="6">
        <v>1.3</v>
      </c>
      <c r="K118" s="4">
        <f t="shared" si="149"/>
        <v>32.5</v>
      </c>
      <c r="L118" s="6">
        <v>0.57999999999999996</v>
      </c>
      <c r="M118" s="4">
        <f t="shared" ref="M118" si="159">L118*C118</f>
        <v>14.499999999999998</v>
      </c>
      <c r="N118" s="6">
        <v>0.24</v>
      </c>
      <c r="O118" s="4">
        <f t="shared" si="90"/>
        <v>6</v>
      </c>
    </row>
    <row r="119" spans="1:15" x14ac:dyDescent="0.3">
      <c r="A119" s="5"/>
      <c r="B119" s="6">
        <v>25</v>
      </c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1:15" x14ac:dyDescent="0.3">
      <c r="A120" s="7">
        <v>5</v>
      </c>
      <c r="B120" s="4"/>
      <c r="C120" s="6">
        <f t="shared" ref="C120" si="160">(B121+B119)/2</f>
        <v>25</v>
      </c>
      <c r="D120" s="6">
        <v>0</v>
      </c>
      <c r="E120" s="4">
        <f t="shared" si="147"/>
        <v>0</v>
      </c>
      <c r="F120" s="90">
        <v>0.12</v>
      </c>
      <c r="G120" s="4">
        <f t="shared" si="148"/>
        <v>3</v>
      </c>
      <c r="H120" s="6">
        <v>0.02</v>
      </c>
      <c r="I120" s="4">
        <f t="shared" ref="I120" si="161">H120*C120</f>
        <v>0.5</v>
      </c>
      <c r="J120" s="6">
        <v>0</v>
      </c>
      <c r="K120" s="4">
        <f t="shared" si="149"/>
        <v>0</v>
      </c>
      <c r="L120" s="6">
        <v>0.43</v>
      </c>
      <c r="M120" s="4">
        <f t="shared" ref="M120" si="162">L120*C120</f>
        <v>10.75</v>
      </c>
      <c r="N120" s="6">
        <v>0.53</v>
      </c>
      <c r="O120" s="4">
        <f t="shared" si="90"/>
        <v>13.25</v>
      </c>
    </row>
    <row r="121" spans="1:15" x14ac:dyDescent="0.3">
      <c r="A121" s="5"/>
      <c r="B121" s="6">
        <v>25</v>
      </c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1:15" x14ac:dyDescent="0.3">
      <c r="A122" s="7">
        <v>6</v>
      </c>
      <c r="B122" s="4"/>
      <c r="C122" s="6">
        <f t="shared" ref="C122" si="163">(B123+B121)/2</f>
        <v>25</v>
      </c>
      <c r="D122" s="6">
        <v>0</v>
      </c>
      <c r="E122" s="4">
        <f t="shared" si="147"/>
        <v>0</v>
      </c>
      <c r="F122" s="89">
        <v>0.17</v>
      </c>
      <c r="G122" s="4">
        <f t="shared" si="148"/>
        <v>4.25</v>
      </c>
      <c r="H122" s="6">
        <v>0.03</v>
      </c>
      <c r="I122" s="4">
        <f t="shared" ref="I122" si="164">H122*C122</f>
        <v>0.75</v>
      </c>
      <c r="J122" s="6">
        <v>0</v>
      </c>
      <c r="K122" s="4">
        <f t="shared" si="149"/>
        <v>0</v>
      </c>
      <c r="L122" s="6">
        <v>0.6</v>
      </c>
      <c r="M122" s="4">
        <f t="shared" ref="M122" si="165">L122*C122</f>
        <v>15</v>
      </c>
      <c r="N122" s="6">
        <v>0.36</v>
      </c>
      <c r="O122" s="4">
        <f t="shared" si="90"/>
        <v>9</v>
      </c>
    </row>
    <row r="123" spans="1:15" x14ac:dyDescent="0.3">
      <c r="A123" s="5"/>
      <c r="B123" s="6">
        <v>25</v>
      </c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1:15" x14ac:dyDescent="0.3">
      <c r="A124" s="7">
        <v>7</v>
      </c>
      <c r="B124" s="4"/>
      <c r="C124" s="6">
        <f t="shared" ref="C124" si="166">(B125+B123)/2</f>
        <v>25</v>
      </c>
      <c r="D124" s="6">
        <v>0</v>
      </c>
      <c r="E124" s="4">
        <f t="shared" si="147"/>
        <v>0</v>
      </c>
      <c r="F124" s="90">
        <v>0.17</v>
      </c>
      <c r="G124" s="4">
        <f t="shared" si="148"/>
        <v>4.25</v>
      </c>
      <c r="H124" s="6">
        <v>0.06</v>
      </c>
      <c r="I124" s="4">
        <f t="shared" ref="I124" si="167">H124*C124</f>
        <v>1.5</v>
      </c>
      <c r="J124" s="6">
        <v>0</v>
      </c>
      <c r="K124" s="4">
        <f t="shared" si="149"/>
        <v>0</v>
      </c>
      <c r="L124" s="6">
        <v>0.56000000000000005</v>
      </c>
      <c r="M124" s="4">
        <f t="shared" ref="M124" si="168">L124*C124</f>
        <v>14.000000000000002</v>
      </c>
      <c r="N124" s="6">
        <v>0.52</v>
      </c>
      <c r="O124" s="4">
        <f t="shared" si="90"/>
        <v>13</v>
      </c>
    </row>
    <row r="125" spans="1:15" x14ac:dyDescent="0.3">
      <c r="A125" s="5"/>
      <c r="B125" s="6">
        <v>25</v>
      </c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1:15" x14ac:dyDescent="0.3">
      <c r="A126" s="7">
        <v>8</v>
      </c>
      <c r="B126" s="4"/>
      <c r="C126" s="6">
        <f t="shared" ref="C126" si="169">(B127+B125)/2</f>
        <v>25</v>
      </c>
      <c r="D126" s="6">
        <v>2.48</v>
      </c>
      <c r="E126" s="4">
        <f t="shared" si="147"/>
        <v>62</v>
      </c>
      <c r="F126" s="89">
        <v>0.15</v>
      </c>
      <c r="G126" s="4">
        <f t="shared" si="148"/>
        <v>3.75</v>
      </c>
      <c r="H126" s="6">
        <v>0.03</v>
      </c>
      <c r="I126" s="4">
        <f t="shared" ref="I126" si="170">H126*C126</f>
        <v>0.75</v>
      </c>
      <c r="J126" s="6">
        <v>2.1</v>
      </c>
      <c r="K126" s="4">
        <f t="shared" si="149"/>
        <v>52.5</v>
      </c>
      <c r="L126" s="6">
        <v>0.53</v>
      </c>
      <c r="M126" s="4">
        <f t="shared" ref="M126" si="171">L126*C126</f>
        <v>13.25</v>
      </c>
      <c r="N126" s="6">
        <v>0</v>
      </c>
      <c r="O126" s="4">
        <f t="shared" si="90"/>
        <v>0</v>
      </c>
    </row>
    <row r="127" spans="1:15" x14ac:dyDescent="0.3">
      <c r="A127" s="5"/>
      <c r="B127" s="6">
        <v>25</v>
      </c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</row>
    <row r="128" spans="1:15" x14ac:dyDescent="0.3">
      <c r="A128" s="7">
        <v>9</v>
      </c>
      <c r="B128" s="4"/>
      <c r="C128" s="6">
        <f t="shared" ref="C128" si="172">(B129+B127)/2</f>
        <v>25</v>
      </c>
      <c r="D128" s="6">
        <v>2.5</v>
      </c>
      <c r="E128" s="4">
        <f t="shared" si="147"/>
        <v>62.5</v>
      </c>
      <c r="F128" s="90">
        <v>0.15</v>
      </c>
      <c r="G128" s="4">
        <f t="shared" si="148"/>
        <v>3.75</v>
      </c>
      <c r="H128" s="6">
        <v>0.02</v>
      </c>
      <c r="I128" s="4">
        <f t="shared" ref="I128" si="173">H128*C128</f>
        <v>0.5</v>
      </c>
      <c r="J128" s="6">
        <v>2.13</v>
      </c>
      <c r="K128" s="4">
        <f t="shared" si="149"/>
        <v>53.25</v>
      </c>
      <c r="L128" s="6">
        <v>0.56999999999999995</v>
      </c>
      <c r="M128" s="4">
        <f t="shared" ref="M128" si="174">L128*C128</f>
        <v>14.249999999999998</v>
      </c>
      <c r="N128" s="6">
        <v>0.03</v>
      </c>
      <c r="O128" s="4">
        <f t="shared" si="90"/>
        <v>0.75</v>
      </c>
    </row>
    <row r="129" spans="1:15" x14ac:dyDescent="0.3">
      <c r="A129" s="5"/>
      <c r="B129" s="6">
        <v>25</v>
      </c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</row>
    <row r="130" spans="1:15" x14ac:dyDescent="0.3">
      <c r="A130" s="7">
        <v>10</v>
      </c>
      <c r="B130" s="4"/>
      <c r="C130" s="6">
        <f t="shared" ref="C130" si="175">(B131+B129)/2</f>
        <v>25</v>
      </c>
      <c r="D130" s="6">
        <v>2.34</v>
      </c>
      <c r="E130" s="4">
        <f t="shared" si="147"/>
        <v>58.5</v>
      </c>
      <c r="F130" s="89">
        <v>0.18</v>
      </c>
      <c r="G130" s="4">
        <f t="shared" si="148"/>
        <v>4.5</v>
      </c>
      <c r="H130" s="6">
        <v>0.03</v>
      </c>
      <c r="I130" s="4">
        <f t="shared" ref="I130" si="176">H130*C130</f>
        <v>0.75</v>
      </c>
      <c r="J130" s="6">
        <v>2.14</v>
      </c>
      <c r="K130" s="4">
        <f t="shared" si="149"/>
        <v>53.5</v>
      </c>
      <c r="L130" s="6">
        <v>0.6</v>
      </c>
      <c r="M130" s="4">
        <f t="shared" ref="M130" si="177">L130*C130</f>
        <v>15</v>
      </c>
      <c r="N130" s="6">
        <v>0</v>
      </c>
      <c r="O130" s="4">
        <f t="shared" si="90"/>
        <v>0</v>
      </c>
    </row>
    <row r="131" spans="1:15" x14ac:dyDescent="0.3">
      <c r="A131" s="5"/>
      <c r="B131" s="6">
        <v>25</v>
      </c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</row>
    <row r="132" spans="1:15" x14ac:dyDescent="0.3">
      <c r="A132" s="7">
        <v>11</v>
      </c>
      <c r="B132" s="4"/>
      <c r="C132" s="6">
        <f t="shared" ref="C132" si="178">(B133+B131)/2</f>
        <v>25</v>
      </c>
      <c r="D132" s="6">
        <v>2.33</v>
      </c>
      <c r="E132" s="4">
        <f t="shared" si="147"/>
        <v>58.25</v>
      </c>
      <c r="F132" s="90">
        <v>0.18</v>
      </c>
      <c r="G132" s="4">
        <f t="shared" si="148"/>
        <v>4.5</v>
      </c>
      <c r="H132" s="6">
        <v>0.03</v>
      </c>
      <c r="I132" s="4">
        <f t="shared" ref="I132" si="179">H132*C132</f>
        <v>0.75</v>
      </c>
      <c r="J132" s="6">
        <v>2.17</v>
      </c>
      <c r="K132" s="4">
        <f t="shared" si="149"/>
        <v>54.25</v>
      </c>
      <c r="L132" s="6">
        <v>0.6</v>
      </c>
      <c r="M132" s="4">
        <f t="shared" ref="M132" si="180">L132*C132</f>
        <v>15</v>
      </c>
      <c r="N132" s="6">
        <v>0</v>
      </c>
      <c r="O132" s="4">
        <f t="shared" ref="O132:O150" si="181">N132*C132</f>
        <v>0</v>
      </c>
    </row>
    <row r="133" spans="1:15" x14ac:dyDescent="0.3">
      <c r="A133" s="5"/>
      <c r="B133" s="6">
        <v>25</v>
      </c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</row>
    <row r="134" spans="1:15" x14ac:dyDescent="0.3">
      <c r="A134" s="7">
        <v>12</v>
      </c>
      <c r="B134" s="4"/>
      <c r="C134" s="6">
        <f t="shared" ref="C134" si="182">(B135+B133)/2</f>
        <v>25</v>
      </c>
      <c r="D134" s="6">
        <v>2.4500000000000002</v>
      </c>
      <c r="E134" s="4">
        <f t="shared" si="147"/>
        <v>61.250000000000007</v>
      </c>
      <c r="F134" s="89">
        <v>0.17</v>
      </c>
      <c r="G134" s="4">
        <f t="shared" si="148"/>
        <v>4.25</v>
      </c>
      <c r="H134" s="6">
        <v>0.03</v>
      </c>
      <c r="I134" s="4">
        <f t="shared" ref="I134" si="183">H134*C134</f>
        <v>0.75</v>
      </c>
      <c r="J134" s="6">
        <v>2.17</v>
      </c>
      <c r="K134" s="4">
        <f t="shared" si="149"/>
        <v>54.25</v>
      </c>
      <c r="L134" s="6">
        <v>0.55000000000000004</v>
      </c>
      <c r="M134" s="4">
        <f t="shared" ref="M134" si="184">L134*C134</f>
        <v>13.750000000000002</v>
      </c>
      <c r="N134" s="6">
        <v>0</v>
      </c>
      <c r="O134" s="4">
        <f t="shared" si="181"/>
        <v>0</v>
      </c>
    </row>
    <row r="135" spans="1:15" x14ac:dyDescent="0.3">
      <c r="A135" s="5"/>
      <c r="B135" s="6">
        <v>25</v>
      </c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</row>
    <row r="136" spans="1:15" x14ac:dyDescent="0.3">
      <c r="A136" s="7">
        <v>13</v>
      </c>
      <c r="B136" s="4"/>
      <c r="C136" s="6">
        <f t="shared" ref="C136" si="185">(B137+B135)/2</f>
        <v>25</v>
      </c>
      <c r="D136" s="6">
        <v>2.56</v>
      </c>
      <c r="E136" s="4">
        <f t="shared" si="147"/>
        <v>64</v>
      </c>
      <c r="F136" s="90">
        <v>0.2</v>
      </c>
      <c r="G136" s="4">
        <f t="shared" si="148"/>
        <v>5</v>
      </c>
      <c r="H136" s="6">
        <v>0.06</v>
      </c>
      <c r="I136" s="4">
        <f t="shared" ref="I136" si="186">H136*C136</f>
        <v>1.5</v>
      </c>
      <c r="J136" s="6">
        <v>2.0299999999999998</v>
      </c>
      <c r="K136" s="4">
        <f t="shared" si="149"/>
        <v>50.749999999999993</v>
      </c>
      <c r="L136" s="6">
        <v>0.55000000000000004</v>
      </c>
      <c r="M136" s="4">
        <f t="shared" ref="M136" si="187">L136*C136</f>
        <v>13.750000000000002</v>
      </c>
      <c r="N136" s="6">
        <v>0.05</v>
      </c>
      <c r="O136" s="4">
        <f t="shared" si="181"/>
        <v>1.25</v>
      </c>
    </row>
    <row r="137" spans="1:15" x14ac:dyDescent="0.3">
      <c r="A137" s="5"/>
      <c r="B137" s="6">
        <v>25</v>
      </c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</row>
    <row r="138" spans="1:15" x14ac:dyDescent="0.3">
      <c r="A138" s="7">
        <v>14</v>
      </c>
      <c r="B138" s="4"/>
      <c r="C138" s="6">
        <f t="shared" ref="C138" si="188">(B139+B137)/2</f>
        <v>25</v>
      </c>
      <c r="D138" s="6">
        <v>2.5</v>
      </c>
      <c r="E138" s="4">
        <f t="shared" si="147"/>
        <v>62.5</v>
      </c>
      <c r="F138" s="89">
        <v>0.15</v>
      </c>
      <c r="G138" s="4">
        <f t="shared" si="148"/>
        <v>3.75</v>
      </c>
      <c r="H138" s="6">
        <v>0.03</v>
      </c>
      <c r="I138" s="4">
        <f t="shared" ref="I138" si="189">H138*C138</f>
        <v>0.75</v>
      </c>
      <c r="J138" s="6">
        <v>2.1</v>
      </c>
      <c r="K138" s="4">
        <f t="shared" si="149"/>
        <v>52.5</v>
      </c>
      <c r="L138" s="6">
        <v>0.56999999999999995</v>
      </c>
      <c r="M138" s="4">
        <f t="shared" ref="M138" si="190">L138*C138</f>
        <v>14.249999999999998</v>
      </c>
      <c r="N138" s="6">
        <v>0.22</v>
      </c>
      <c r="O138" s="4">
        <f t="shared" si="181"/>
        <v>5.5</v>
      </c>
    </row>
    <row r="139" spans="1:15" x14ac:dyDescent="0.3">
      <c r="A139" s="5"/>
      <c r="B139" s="6">
        <v>25</v>
      </c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</row>
    <row r="140" spans="1:15" x14ac:dyDescent="0.3">
      <c r="A140" s="7">
        <v>15</v>
      </c>
      <c r="B140" s="4"/>
      <c r="C140" s="6">
        <f t="shared" ref="C140" si="191">(B141+B139)/2</f>
        <v>25</v>
      </c>
      <c r="D140" s="6">
        <v>2.46</v>
      </c>
      <c r="E140" s="4">
        <f t="shared" si="147"/>
        <v>61.5</v>
      </c>
      <c r="F140" s="90">
        <v>0.18</v>
      </c>
      <c r="G140" s="4">
        <f t="shared" si="148"/>
        <v>4.5</v>
      </c>
      <c r="H140" s="6">
        <v>0.03</v>
      </c>
      <c r="I140" s="4">
        <f t="shared" ref="I140" si="192">H140*C140</f>
        <v>0.75</v>
      </c>
      <c r="J140" s="6">
        <v>2.0499999999999998</v>
      </c>
      <c r="K140" s="4">
        <f t="shared" si="149"/>
        <v>51.249999999999993</v>
      </c>
      <c r="L140" s="6">
        <v>0.56000000000000005</v>
      </c>
      <c r="M140" s="4">
        <f t="shared" ref="M140" si="193">L140*C140</f>
        <v>14.000000000000002</v>
      </c>
      <c r="N140" s="6">
        <v>0.17</v>
      </c>
      <c r="O140" s="4">
        <f t="shared" si="181"/>
        <v>4.25</v>
      </c>
    </row>
    <row r="141" spans="1:15" x14ac:dyDescent="0.3">
      <c r="A141" s="5"/>
      <c r="B141" s="6">
        <v>25</v>
      </c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</row>
    <row r="142" spans="1:15" x14ac:dyDescent="0.3">
      <c r="A142" s="7">
        <v>16</v>
      </c>
      <c r="B142" s="4"/>
      <c r="C142" s="6">
        <f t="shared" ref="C142" si="194">(B143+B141)/2</f>
        <v>25</v>
      </c>
      <c r="D142" s="6">
        <v>2.4900000000000002</v>
      </c>
      <c r="E142" s="4">
        <f t="shared" si="147"/>
        <v>62.250000000000007</v>
      </c>
      <c r="F142" s="89">
        <v>0.17</v>
      </c>
      <c r="G142" s="4">
        <f t="shared" si="148"/>
        <v>4.25</v>
      </c>
      <c r="H142" s="6">
        <v>0.03</v>
      </c>
      <c r="I142" s="4">
        <f t="shared" ref="I142" si="195">H142*C142</f>
        <v>0.75</v>
      </c>
      <c r="J142" s="6">
        <v>2.12</v>
      </c>
      <c r="K142" s="4">
        <f t="shared" si="149"/>
        <v>53</v>
      </c>
      <c r="L142" s="6">
        <v>0.57999999999999996</v>
      </c>
      <c r="M142" s="4">
        <f t="shared" ref="M142" si="196">L142*C142</f>
        <v>14.499999999999998</v>
      </c>
      <c r="N142" s="6">
        <v>0.19</v>
      </c>
      <c r="O142" s="4">
        <f t="shared" si="181"/>
        <v>4.75</v>
      </c>
    </row>
    <row r="143" spans="1:15" x14ac:dyDescent="0.3">
      <c r="A143" s="5"/>
      <c r="B143" s="6">
        <v>25</v>
      </c>
      <c r="C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</row>
    <row r="144" spans="1:15" x14ac:dyDescent="0.3">
      <c r="A144" s="7">
        <v>17</v>
      </c>
      <c r="B144" s="4"/>
      <c r="C144" s="6">
        <f>(B145+B143)/2</f>
        <v>25</v>
      </c>
      <c r="D144" s="6">
        <v>2.58</v>
      </c>
      <c r="E144" s="4">
        <f t="shared" si="147"/>
        <v>64.5</v>
      </c>
      <c r="F144" s="90">
        <v>0.23</v>
      </c>
      <c r="G144" s="4">
        <f t="shared" si="148"/>
        <v>5.75</v>
      </c>
      <c r="H144" s="6">
        <v>0.06</v>
      </c>
      <c r="I144" s="4">
        <f t="shared" ref="I144" si="197">H144*C144</f>
        <v>1.5</v>
      </c>
      <c r="J144" s="6">
        <v>2.0699999999999998</v>
      </c>
      <c r="K144" s="4">
        <f t="shared" si="149"/>
        <v>51.749999999999993</v>
      </c>
      <c r="L144" s="6">
        <v>0.6</v>
      </c>
      <c r="M144" s="4">
        <f t="shared" ref="M144" si="198">L144*C144</f>
        <v>15</v>
      </c>
      <c r="N144" s="6">
        <v>0.2</v>
      </c>
      <c r="O144" s="4">
        <f t="shared" si="181"/>
        <v>5</v>
      </c>
    </row>
    <row r="145" spans="1:15" x14ac:dyDescent="0.3">
      <c r="A145" s="5"/>
      <c r="B145" s="6">
        <v>25</v>
      </c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</row>
    <row r="146" spans="1:15" x14ac:dyDescent="0.3">
      <c r="A146" s="7">
        <v>18</v>
      </c>
      <c r="B146" s="4"/>
      <c r="C146" s="6">
        <f t="shared" ref="C146" si="199">(B147+B145)/2</f>
        <v>25</v>
      </c>
      <c r="D146" s="6">
        <v>2.4</v>
      </c>
      <c r="E146" s="4">
        <f t="shared" si="147"/>
        <v>60</v>
      </c>
      <c r="F146" s="89">
        <v>0.2</v>
      </c>
      <c r="G146" s="4">
        <f t="shared" si="148"/>
        <v>5</v>
      </c>
      <c r="H146" s="6">
        <v>0.03</v>
      </c>
      <c r="I146" s="4">
        <f t="shared" ref="I146" si="200">H146*C146</f>
        <v>0.75</v>
      </c>
      <c r="J146" s="6">
        <v>2</v>
      </c>
      <c r="K146" s="4">
        <f t="shared" si="149"/>
        <v>50</v>
      </c>
      <c r="L146" s="6">
        <v>0.6</v>
      </c>
      <c r="M146" s="4">
        <f t="shared" ref="M146" si="201">L146*C146</f>
        <v>15</v>
      </c>
      <c r="N146" s="6">
        <v>0.08</v>
      </c>
      <c r="O146" s="4">
        <f t="shared" si="181"/>
        <v>2</v>
      </c>
    </row>
    <row r="147" spans="1:15" x14ac:dyDescent="0.3">
      <c r="A147" s="5"/>
      <c r="B147" s="6">
        <v>25</v>
      </c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</row>
    <row r="148" spans="1:15" x14ac:dyDescent="0.3">
      <c r="A148" s="7">
        <v>19</v>
      </c>
      <c r="B148" s="4"/>
      <c r="C148" s="6">
        <f t="shared" ref="C148" si="202">(B149+B147)/2</f>
        <v>25</v>
      </c>
      <c r="D148" s="6">
        <v>2.44</v>
      </c>
      <c r="E148" s="4">
        <f t="shared" si="147"/>
        <v>61</v>
      </c>
      <c r="F148" s="90">
        <v>0.21</v>
      </c>
      <c r="G148" s="4">
        <f t="shared" si="148"/>
        <v>5.25</v>
      </c>
      <c r="H148" s="6">
        <v>0.04</v>
      </c>
      <c r="I148" s="4">
        <f t="shared" ref="I148" si="203">H148*C148</f>
        <v>1</v>
      </c>
      <c r="J148" s="6">
        <v>2.0099999999999998</v>
      </c>
      <c r="K148" s="4">
        <f t="shared" si="149"/>
        <v>50.249999999999993</v>
      </c>
      <c r="L148" s="6">
        <v>0.6</v>
      </c>
      <c r="M148" s="4">
        <f t="shared" ref="M148" si="204">L148*C148</f>
        <v>15</v>
      </c>
      <c r="N148" s="6">
        <v>0.08</v>
      </c>
      <c r="O148" s="4">
        <f t="shared" si="181"/>
        <v>2</v>
      </c>
    </row>
    <row r="149" spans="1:15" x14ac:dyDescent="0.3">
      <c r="A149" s="5"/>
      <c r="B149" s="6">
        <v>25</v>
      </c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</row>
    <row r="150" spans="1:15" x14ac:dyDescent="0.3">
      <c r="A150" s="7" t="s">
        <v>27</v>
      </c>
      <c r="B150" s="4"/>
      <c r="C150" s="6">
        <f>(B149)/2</f>
        <v>12.5</v>
      </c>
      <c r="D150" s="6">
        <v>2.42</v>
      </c>
      <c r="E150" s="4">
        <f t="shared" si="147"/>
        <v>30.25</v>
      </c>
      <c r="F150" s="89">
        <v>0.21</v>
      </c>
      <c r="G150" s="4">
        <f t="shared" si="148"/>
        <v>2.625</v>
      </c>
      <c r="H150" s="6">
        <v>0.03</v>
      </c>
      <c r="I150" s="4">
        <f t="shared" ref="I150" si="205">H150*C150</f>
        <v>0.375</v>
      </c>
      <c r="J150" s="6">
        <v>2</v>
      </c>
      <c r="K150" s="4">
        <f t="shared" si="149"/>
        <v>25</v>
      </c>
      <c r="L150" s="6">
        <v>0.6</v>
      </c>
      <c r="M150" s="4">
        <f t="shared" ref="M150" si="206">L150*C150</f>
        <v>7.5</v>
      </c>
      <c r="N150" s="6">
        <v>0.02</v>
      </c>
      <c r="O150" s="4">
        <f t="shared" si="181"/>
        <v>0.25</v>
      </c>
    </row>
    <row r="151" spans="1:15" x14ac:dyDescent="0.3">
      <c r="A151" s="17" t="s">
        <v>13</v>
      </c>
      <c r="B151" s="10">
        <f>SUM(B110:B150)</f>
        <v>500</v>
      </c>
      <c r="C151" s="10">
        <f>SUM(C110:C150)</f>
        <v>500</v>
      </c>
      <c r="D151" s="10"/>
      <c r="E151" s="10">
        <f>SUM(E110:E150)</f>
        <v>937.125</v>
      </c>
      <c r="F151" s="10"/>
      <c r="G151" s="10">
        <f>SUM(G110:G150)</f>
        <v>86.625</v>
      </c>
      <c r="H151" s="10"/>
      <c r="I151" s="10">
        <f>SUM(I110:I150)</f>
        <v>18.125</v>
      </c>
      <c r="J151" s="10"/>
      <c r="K151" s="10">
        <f>SUM(K110:K150)</f>
        <v>812.5</v>
      </c>
      <c r="L151" s="10"/>
      <c r="M151" s="10">
        <f>SUM(M110:M150)</f>
        <v>286.5</v>
      </c>
      <c r="N151" s="10"/>
      <c r="O151" s="10">
        <f>SUM(O110:O150)</f>
        <v>95.625</v>
      </c>
    </row>
    <row r="152" spans="1:15" x14ac:dyDescent="0.3">
      <c r="A152" s="86" t="s">
        <v>31</v>
      </c>
      <c r="B152" s="87">
        <f>B151+B108+B65</f>
        <v>1555.5</v>
      </c>
      <c r="C152" s="87">
        <f t="shared" ref="C152:O152" si="207">C151+C108+C65</f>
        <v>1555.5</v>
      </c>
      <c r="D152" s="88"/>
      <c r="E152" s="88">
        <f t="shared" si="207"/>
        <v>2754.6835000000001</v>
      </c>
      <c r="F152" s="88"/>
      <c r="G152" s="88">
        <f t="shared" si="207"/>
        <v>254.05250000000001</v>
      </c>
      <c r="H152" s="88"/>
      <c r="I152" s="88">
        <f>I151+I108+I65</f>
        <v>62.552000000000007</v>
      </c>
      <c r="J152" s="88"/>
      <c r="K152" s="88">
        <f t="shared" si="207"/>
        <v>2410.7039999999997</v>
      </c>
      <c r="L152" s="88"/>
      <c r="M152" s="88">
        <f t="shared" si="207"/>
        <v>882.49250000000006</v>
      </c>
      <c r="N152" s="88"/>
      <c r="O152" s="88">
        <f t="shared" si="207"/>
        <v>379.67849999999999</v>
      </c>
    </row>
    <row r="156" spans="1:15" x14ac:dyDescent="0.3">
      <c r="A156" s="19" t="s">
        <v>32</v>
      </c>
      <c r="B156" s="151" t="s">
        <v>34</v>
      </c>
      <c r="C156" s="151"/>
      <c r="D156" s="151"/>
      <c r="E156" s="151"/>
      <c r="F156" s="151"/>
      <c r="G156" s="151"/>
      <c r="H156" s="151" t="s">
        <v>35</v>
      </c>
      <c r="I156" s="151"/>
      <c r="J156" s="19" t="s">
        <v>36</v>
      </c>
    </row>
    <row r="157" spans="1:15" x14ac:dyDescent="0.3">
      <c r="A157" s="22">
        <v>1</v>
      </c>
      <c r="B157" s="149" t="s">
        <v>33</v>
      </c>
      <c r="C157" s="149"/>
      <c r="D157" s="149"/>
      <c r="E157" s="149"/>
      <c r="F157" s="149"/>
      <c r="G157" s="149"/>
      <c r="H157" s="154">
        <f>B152</f>
        <v>1555.5</v>
      </c>
      <c r="I157" s="151"/>
      <c r="J157" s="22" t="str">
        <f>D6</f>
        <v>(m)</v>
      </c>
    </row>
    <row r="158" spans="1:15" x14ac:dyDescent="0.3">
      <c r="A158" s="22">
        <v>2</v>
      </c>
      <c r="B158" s="149" t="s">
        <v>38</v>
      </c>
      <c r="C158" s="149"/>
      <c r="D158" s="149"/>
      <c r="E158" s="149"/>
      <c r="F158" s="149"/>
      <c r="G158" s="149"/>
      <c r="H158" s="150">
        <f>E152</f>
        <v>2754.6835000000001</v>
      </c>
      <c r="I158" s="151"/>
      <c r="J158" s="22" t="str">
        <f>E6</f>
        <v>(m2)</v>
      </c>
    </row>
    <row r="159" spans="1:15" x14ac:dyDescent="0.3">
      <c r="A159" s="22">
        <v>3</v>
      </c>
      <c r="B159" s="149" t="s">
        <v>39</v>
      </c>
      <c r="C159" s="149"/>
      <c r="D159" s="149"/>
      <c r="E159" s="149"/>
      <c r="F159" s="149"/>
      <c r="G159" s="149"/>
      <c r="H159" s="150">
        <f>G152</f>
        <v>254.05250000000001</v>
      </c>
      <c r="I159" s="151"/>
      <c r="J159" s="22" t="str">
        <f>G6</f>
        <v>(m3)</v>
      </c>
    </row>
    <row r="160" spans="1:15" x14ac:dyDescent="0.3">
      <c r="A160" s="22">
        <v>4</v>
      </c>
      <c r="B160" s="149" t="s">
        <v>40</v>
      </c>
      <c r="C160" s="149"/>
      <c r="D160" s="149"/>
      <c r="E160" s="149"/>
      <c r="F160" s="149"/>
      <c r="G160" s="149"/>
      <c r="H160" s="150">
        <f>I152</f>
        <v>62.552000000000007</v>
      </c>
      <c r="I160" s="151"/>
      <c r="J160" s="22" t="str">
        <f>I6</f>
        <v>(m3)</v>
      </c>
    </row>
    <row r="161" spans="1:10" x14ac:dyDescent="0.3">
      <c r="A161" s="22">
        <v>5</v>
      </c>
      <c r="B161" s="149" t="s">
        <v>41</v>
      </c>
      <c r="C161" s="149"/>
      <c r="D161" s="149"/>
      <c r="E161" s="149"/>
      <c r="F161" s="149"/>
      <c r="G161" s="149"/>
      <c r="H161" s="150">
        <f>K152</f>
        <v>2410.7039999999997</v>
      </c>
      <c r="I161" s="151"/>
      <c r="J161" s="22" t="str">
        <f>K6</f>
        <v>(m2)</v>
      </c>
    </row>
    <row r="162" spans="1:10" x14ac:dyDescent="0.3">
      <c r="A162" s="22">
        <v>6</v>
      </c>
      <c r="B162" s="149" t="s">
        <v>42</v>
      </c>
      <c r="C162" s="149"/>
      <c r="D162" s="149"/>
      <c r="E162" s="149"/>
      <c r="F162" s="149"/>
      <c r="G162" s="149"/>
      <c r="H162" s="150">
        <f>M152</f>
        <v>882.49250000000006</v>
      </c>
      <c r="I162" s="151"/>
      <c r="J162" s="22" t="str">
        <f>M6</f>
        <v>(m2)</v>
      </c>
    </row>
    <row r="163" spans="1:10" s="137" customFormat="1" x14ac:dyDescent="0.3">
      <c r="A163" s="22">
        <v>7</v>
      </c>
      <c r="B163" s="149" t="s">
        <v>118</v>
      </c>
      <c r="C163" s="149"/>
      <c r="D163" s="149"/>
      <c r="E163" s="149"/>
      <c r="F163" s="149"/>
      <c r="G163" s="149"/>
      <c r="H163" s="150">
        <f>O152</f>
        <v>379.67849999999999</v>
      </c>
      <c r="I163" s="151"/>
      <c r="J163" s="22" t="str">
        <f>O6</f>
        <v>(m3)</v>
      </c>
    </row>
    <row r="164" spans="1:10" x14ac:dyDescent="0.3">
      <c r="A164" s="22">
        <v>8</v>
      </c>
      <c r="B164" s="149" t="s">
        <v>62</v>
      </c>
      <c r="C164" s="149"/>
      <c r="D164" s="149"/>
      <c r="E164" s="149"/>
      <c r="F164" s="149"/>
      <c r="G164" s="149"/>
      <c r="H164" s="153">
        <f>(531.9+60+392.6+500)/5</f>
        <v>296.89999999999998</v>
      </c>
      <c r="I164" s="153"/>
      <c r="J164" s="22" t="s">
        <v>63</v>
      </c>
    </row>
    <row r="165" spans="1:10" x14ac:dyDescent="0.3">
      <c r="A165" s="22"/>
      <c r="B165" s="152" t="s">
        <v>65</v>
      </c>
      <c r="C165" s="152"/>
      <c r="D165" s="152"/>
      <c r="E165" s="152"/>
      <c r="F165" s="152"/>
      <c r="G165" s="152"/>
      <c r="H165" s="153"/>
      <c r="I165" s="153"/>
      <c r="J165" s="22"/>
    </row>
    <row r="166" spans="1:10" x14ac:dyDescent="0.3">
      <c r="A166" s="22"/>
      <c r="B166" s="152" t="s">
        <v>66</v>
      </c>
      <c r="C166" s="152"/>
      <c r="D166" s="152"/>
      <c r="E166" s="152"/>
      <c r="F166" s="152"/>
      <c r="G166" s="152"/>
      <c r="H166" s="153"/>
      <c r="I166" s="153"/>
      <c r="J166" s="22"/>
    </row>
    <row r="167" spans="1:10" x14ac:dyDescent="0.3">
      <c r="A167" s="22"/>
      <c r="B167" s="152" t="s">
        <v>64</v>
      </c>
      <c r="C167" s="152"/>
      <c r="D167" s="152"/>
      <c r="E167" s="152"/>
      <c r="F167" s="152"/>
      <c r="G167" s="152"/>
      <c r="H167" s="153"/>
      <c r="I167" s="153"/>
      <c r="J167" s="22"/>
    </row>
  </sheetData>
  <mergeCells count="36">
    <mergeCell ref="J5:K5"/>
    <mergeCell ref="L5:M5"/>
    <mergeCell ref="A66:M66"/>
    <mergeCell ref="A109:M109"/>
    <mergeCell ref="A5:A6"/>
    <mergeCell ref="B5:B6"/>
    <mergeCell ref="C5:C6"/>
    <mergeCell ref="D5:E5"/>
    <mergeCell ref="F5:G5"/>
    <mergeCell ref="H5:I5"/>
    <mergeCell ref="H156:I156"/>
    <mergeCell ref="B156:G156"/>
    <mergeCell ref="H157:I157"/>
    <mergeCell ref="H158:I158"/>
    <mergeCell ref="H159:I159"/>
    <mergeCell ref="B159:G159"/>
    <mergeCell ref="B160:G160"/>
    <mergeCell ref="B161:G161"/>
    <mergeCell ref="B162:G162"/>
    <mergeCell ref="H160:I160"/>
    <mergeCell ref="N5:O5"/>
    <mergeCell ref="A7:O7"/>
    <mergeCell ref="B163:G163"/>
    <mergeCell ref="H163:I163"/>
    <mergeCell ref="B167:G167"/>
    <mergeCell ref="H167:I167"/>
    <mergeCell ref="B164:G164"/>
    <mergeCell ref="H164:I164"/>
    <mergeCell ref="B165:G165"/>
    <mergeCell ref="H165:I165"/>
    <mergeCell ref="B166:G166"/>
    <mergeCell ref="H166:I166"/>
    <mergeCell ref="H161:I161"/>
    <mergeCell ref="H162:I162"/>
    <mergeCell ref="B157:G157"/>
    <mergeCell ref="B158:G15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selection activeCell="N11" sqref="N11"/>
    </sheetView>
  </sheetViews>
  <sheetFormatPr defaultRowHeight="13.8" x14ac:dyDescent="0.25"/>
  <cols>
    <col min="9" max="10" width="9.5546875" bestFit="1" customWidth="1"/>
    <col min="11" max="11" width="9.109375" customWidth="1"/>
    <col min="13" max="13" width="0" hidden="1" customWidth="1"/>
  </cols>
  <sheetData>
    <row r="1" spans="1:14" x14ac:dyDescent="0.25">
      <c r="A1" s="82" t="s">
        <v>101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</row>
    <row r="2" spans="1:14" x14ac:dyDescent="0.25">
      <c r="A2" s="84" t="str">
        <f>KLCN!A2</f>
        <v>CÔNG TRÌNH: SỬA CHỮA HỆ THỐNG KÊNH XÂY TRÊN ĐỊA BÀN XÃ KIẾN MINH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</row>
    <row r="3" spans="1:14" x14ac:dyDescent="0.25">
      <c r="A3" s="84" t="str">
        <f>KLCN!A3</f>
        <v>VỊ TRÍ XÂY DỰNG: XÃ KIẾN MINH - TP HẢI PHÒNG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</row>
    <row r="6" spans="1:14" ht="16.8" x14ac:dyDescent="0.3">
      <c r="A6" s="162" t="s">
        <v>77</v>
      </c>
      <c r="B6" s="165" t="s">
        <v>34</v>
      </c>
      <c r="C6" s="52" t="s">
        <v>78</v>
      </c>
      <c r="D6" s="166" t="s">
        <v>79</v>
      </c>
      <c r="E6" s="167"/>
      <c r="F6" s="167"/>
      <c r="G6" s="167"/>
      <c r="H6" s="167"/>
      <c r="I6" s="167"/>
      <c r="J6" s="168"/>
      <c r="K6" s="169" t="s">
        <v>80</v>
      </c>
      <c r="L6" s="170"/>
      <c r="M6" s="53" t="s">
        <v>81</v>
      </c>
      <c r="N6" s="53" t="s">
        <v>82</v>
      </c>
    </row>
    <row r="7" spans="1:14" ht="16.8" x14ac:dyDescent="0.3">
      <c r="A7" s="163"/>
      <c r="B7" s="163"/>
      <c r="C7" s="54" t="s">
        <v>83</v>
      </c>
      <c r="D7" s="55" t="s">
        <v>84</v>
      </c>
      <c r="E7" s="56"/>
      <c r="F7" s="56" t="s">
        <v>85</v>
      </c>
      <c r="G7" s="56"/>
      <c r="H7" s="57" t="s">
        <v>86</v>
      </c>
      <c r="I7" s="57" t="s">
        <v>87</v>
      </c>
      <c r="J7" s="57" t="s">
        <v>88</v>
      </c>
      <c r="K7" s="58" t="s">
        <v>87</v>
      </c>
      <c r="L7" s="57" t="s">
        <v>88</v>
      </c>
      <c r="M7" s="59" t="s">
        <v>89</v>
      </c>
      <c r="N7" s="59" t="s">
        <v>90</v>
      </c>
    </row>
    <row r="8" spans="1:14" ht="16.8" x14ac:dyDescent="0.3">
      <c r="A8" s="164"/>
      <c r="B8" s="164"/>
      <c r="C8" s="60" t="s">
        <v>5</v>
      </c>
      <c r="D8" s="60" t="s">
        <v>91</v>
      </c>
      <c r="E8" s="61"/>
      <c r="F8" s="62" t="s">
        <v>92</v>
      </c>
      <c r="G8" s="62"/>
      <c r="H8" s="63" t="s">
        <v>5</v>
      </c>
      <c r="I8" s="63" t="s">
        <v>5</v>
      </c>
      <c r="J8" s="63" t="s">
        <v>5</v>
      </c>
      <c r="K8" s="64" t="s">
        <v>93</v>
      </c>
      <c r="L8" s="64" t="s">
        <v>93</v>
      </c>
      <c r="M8" s="64" t="s">
        <v>94</v>
      </c>
      <c r="N8" s="64" t="s">
        <v>95</v>
      </c>
    </row>
    <row r="9" spans="1:14" ht="50.4" x14ac:dyDescent="0.25">
      <c r="A9" s="65">
        <v>1</v>
      </c>
      <c r="B9" s="66" t="s">
        <v>96</v>
      </c>
      <c r="C9" s="67"/>
      <c r="D9" s="66"/>
      <c r="E9" s="66"/>
      <c r="F9" s="66"/>
      <c r="G9" s="66"/>
      <c r="H9" s="66"/>
      <c r="I9" s="66"/>
      <c r="J9" s="66"/>
      <c r="K9" s="68">
        <f>+C10*F10/10000*0.3</f>
        <v>0.69997500000000001</v>
      </c>
      <c r="L9" s="69">
        <f>K9/0.3*0.7</f>
        <v>1.633275</v>
      </c>
      <c r="M9" s="65">
        <v>0</v>
      </c>
      <c r="N9" s="171">
        <f>+C11/1000</f>
        <v>1.5555000000000001</v>
      </c>
    </row>
    <row r="10" spans="1:14" ht="33.6" x14ac:dyDescent="0.25">
      <c r="A10" s="70"/>
      <c r="B10" s="71" t="s">
        <v>97</v>
      </c>
      <c r="C10" s="72">
        <f>KLCN!B152</f>
        <v>1555.5</v>
      </c>
      <c r="D10" s="73">
        <f>29+21+21</f>
        <v>71</v>
      </c>
      <c r="E10" s="73" t="s">
        <v>98</v>
      </c>
      <c r="F10" s="73">
        <v>15</v>
      </c>
      <c r="G10" s="73" t="s">
        <v>99</v>
      </c>
      <c r="H10" s="74">
        <f>D10*F10</f>
        <v>1065</v>
      </c>
      <c r="I10" s="75">
        <f>H10*0.3</f>
        <v>319.5</v>
      </c>
      <c r="J10" s="75">
        <f>+H10*0.7</f>
        <v>745.5</v>
      </c>
      <c r="K10" s="76"/>
      <c r="L10" s="76"/>
      <c r="M10" s="77"/>
      <c r="N10" s="172"/>
    </row>
    <row r="11" spans="1:14" ht="17.399999999999999" x14ac:dyDescent="0.35">
      <c r="A11" s="78"/>
      <c r="B11" s="79" t="s">
        <v>100</v>
      </c>
      <c r="C11" s="80">
        <f>SUM(C9:C10)</f>
        <v>1555.5</v>
      </c>
      <c r="D11" s="79"/>
      <c r="E11" s="79"/>
      <c r="F11" s="79"/>
      <c r="G11" s="79"/>
      <c r="H11" s="80">
        <f t="shared" ref="H11:N11" si="0">SUM(H9:H10)</f>
        <v>1065</v>
      </c>
      <c r="I11" s="81">
        <f t="shared" si="0"/>
        <v>319.5</v>
      </c>
      <c r="J11" s="81">
        <f t="shared" si="0"/>
        <v>745.5</v>
      </c>
      <c r="K11" s="81">
        <f t="shared" si="0"/>
        <v>0.69997500000000001</v>
      </c>
      <c r="L11" s="81">
        <f t="shared" si="0"/>
        <v>1.633275</v>
      </c>
      <c r="M11" s="81">
        <f t="shared" si="0"/>
        <v>0</v>
      </c>
      <c r="N11" s="81">
        <f t="shared" si="0"/>
        <v>1.5555000000000001</v>
      </c>
    </row>
  </sheetData>
  <mergeCells count="5">
    <mergeCell ref="A6:A8"/>
    <mergeCell ref="B6:B8"/>
    <mergeCell ref="D6:J6"/>
    <mergeCell ref="K6:L6"/>
    <mergeCell ref="N9:N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workbookViewId="0">
      <pane ySplit="6" topLeftCell="A52" activePane="bottomLeft" state="frozen"/>
      <selection activeCell="A66" sqref="A66:XFD66"/>
      <selection pane="bottomLeft" activeCell="A66" sqref="A66:XFD66"/>
    </sheetView>
  </sheetViews>
  <sheetFormatPr defaultColWidth="9.109375" defaultRowHeight="16.8" x14ac:dyDescent="0.3"/>
  <cols>
    <col min="1" max="13" width="12" style="1" customWidth="1"/>
    <col min="14" max="16384" width="9.109375" style="1"/>
  </cols>
  <sheetData>
    <row r="1" spans="1:13" x14ac:dyDescent="0.3">
      <c r="A1" s="12" t="s">
        <v>20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x14ac:dyDescent="0.3">
      <c r="A2" s="12" t="s">
        <v>21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4" spans="1:13" ht="18" thickBot="1" x14ac:dyDescent="0.35">
      <c r="A4" s="16"/>
    </row>
    <row r="5" spans="1:13" ht="42.75" customHeight="1" x14ac:dyDescent="0.3">
      <c r="A5" s="156" t="s">
        <v>0</v>
      </c>
      <c r="B5" s="158" t="s">
        <v>2</v>
      </c>
      <c r="C5" s="160" t="s">
        <v>1</v>
      </c>
      <c r="D5" s="146" t="s">
        <v>6</v>
      </c>
      <c r="E5" s="146"/>
      <c r="F5" s="146" t="s">
        <v>7</v>
      </c>
      <c r="G5" s="146"/>
      <c r="H5" s="146" t="s">
        <v>14</v>
      </c>
      <c r="I5" s="146"/>
      <c r="J5" s="146" t="s">
        <v>15</v>
      </c>
      <c r="K5" s="146"/>
      <c r="L5" s="146" t="s">
        <v>25</v>
      </c>
      <c r="M5" s="146"/>
    </row>
    <row r="6" spans="1:13" x14ac:dyDescent="0.3">
      <c r="A6" s="157"/>
      <c r="B6" s="159"/>
      <c r="C6" s="161"/>
      <c r="D6" s="2" t="s">
        <v>5</v>
      </c>
      <c r="E6" s="2" t="s">
        <v>3</v>
      </c>
      <c r="F6" s="2" t="s">
        <v>3</v>
      </c>
      <c r="G6" s="2" t="s">
        <v>4</v>
      </c>
      <c r="H6" s="2" t="s">
        <v>3</v>
      </c>
      <c r="I6" s="2" t="s">
        <v>4</v>
      </c>
      <c r="J6" s="2" t="s">
        <v>5</v>
      </c>
      <c r="K6" s="2" t="s">
        <v>3</v>
      </c>
      <c r="L6" s="2" t="s">
        <v>5</v>
      </c>
      <c r="M6" s="2" t="s">
        <v>3</v>
      </c>
    </row>
    <row r="7" spans="1:13" x14ac:dyDescent="0.3">
      <c r="A7" s="147" t="s">
        <v>28</v>
      </c>
      <c r="B7" s="148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55"/>
    </row>
    <row r="8" spans="1:13" x14ac:dyDescent="0.3">
      <c r="A8" s="3" t="s">
        <v>8</v>
      </c>
      <c r="B8" s="4"/>
      <c r="C8" s="4">
        <f>(B9)/2</f>
        <v>12.5</v>
      </c>
      <c r="D8" s="4">
        <v>0</v>
      </c>
      <c r="E8" s="4">
        <f t="shared" ref="E8:E64" si="0">D8*C8</f>
        <v>0</v>
      </c>
      <c r="F8" s="4">
        <v>0</v>
      </c>
      <c r="G8" s="4">
        <f t="shared" ref="G8:G64" si="1">F8*C8</f>
        <v>0</v>
      </c>
      <c r="H8" s="4">
        <v>0</v>
      </c>
      <c r="I8" s="4">
        <f t="shared" ref="I8:I64" si="2">H8*C8</f>
        <v>0</v>
      </c>
      <c r="J8" s="4">
        <v>0</v>
      </c>
      <c r="K8" s="4">
        <f t="shared" ref="K8:K64" si="3">J8*C8</f>
        <v>0</v>
      </c>
      <c r="L8" s="4">
        <v>0</v>
      </c>
      <c r="M8" s="4">
        <f>L8*C8</f>
        <v>0</v>
      </c>
    </row>
    <row r="9" spans="1:13" x14ac:dyDescent="0.3">
      <c r="A9" s="5"/>
      <c r="B9" s="6">
        <v>25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x14ac:dyDescent="0.3">
      <c r="A10" s="7">
        <v>1</v>
      </c>
      <c r="B10" s="6"/>
      <c r="C10" s="6">
        <f>(B11+B9)/2</f>
        <v>25</v>
      </c>
      <c r="D10" s="6">
        <v>2.5499999999999998</v>
      </c>
      <c r="E10" s="6">
        <f t="shared" si="0"/>
        <v>63.749999999999993</v>
      </c>
      <c r="F10" s="6">
        <v>0.02</v>
      </c>
      <c r="G10" s="4">
        <f t="shared" si="1"/>
        <v>0.5</v>
      </c>
      <c r="H10" s="6">
        <v>0.06</v>
      </c>
      <c r="I10" s="4">
        <f t="shared" si="2"/>
        <v>1.5</v>
      </c>
      <c r="J10" s="6">
        <v>2.4500000000000002</v>
      </c>
      <c r="K10" s="4">
        <f t="shared" si="3"/>
        <v>61.250000000000007</v>
      </c>
      <c r="L10" s="6">
        <v>0.6</v>
      </c>
      <c r="M10" s="4">
        <f t="shared" ref="M10" si="4">L10*C10</f>
        <v>15</v>
      </c>
    </row>
    <row r="11" spans="1:13" x14ac:dyDescent="0.3">
      <c r="A11" s="5"/>
      <c r="B11" s="6">
        <v>25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x14ac:dyDescent="0.3">
      <c r="A12" s="7">
        <v>2</v>
      </c>
      <c r="B12" s="6"/>
      <c r="C12" s="6">
        <f t="shared" ref="C12" si="5">(B13+B11)/2</f>
        <v>25</v>
      </c>
      <c r="D12" s="6">
        <v>2.74</v>
      </c>
      <c r="E12" s="6">
        <f t="shared" si="0"/>
        <v>68.5</v>
      </c>
      <c r="F12" s="6">
        <v>0.02</v>
      </c>
      <c r="G12" s="4">
        <f t="shared" si="1"/>
        <v>0.5</v>
      </c>
      <c r="H12" s="6">
        <v>0.11</v>
      </c>
      <c r="I12" s="4">
        <f t="shared" si="2"/>
        <v>2.75</v>
      </c>
      <c r="J12" s="6">
        <v>2.5</v>
      </c>
      <c r="K12" s="4">
        <f t="shared" si="3"/>
        <v>62.5</v>
      </c>
      <c r="L12" s="6">
        <v>0.62</v>
      </c>
      <c r="M12" s="4">
        <f t="shared" ref="M12" si="6">L12*C12</f>
        <v>15.5</v>
      </c>
    </row>
    <row r="13" spans="1:13" x14ac:dyDescent="0.3">
      <c r="A13" s="5"/>
      <c r="B13" s="6">
        <v>25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 x14ac:dyDescent="0.3">
      <c r="A14" s="7">
        <v>3</v>
      </c>
      <c r="B14" s="6"/>
      <c r="C14" s="6">
        <f t="shared" ref="C14" si="7">(B15+B13)/2</f>
        <v>25</v>
      </c>
      <c r="D14" s="6">
        <v>2.73</v>
      </c>
      <c r="E14" s="6">
        <f t="shared" si="0"/>
        <v>68.25</v>
      </c>
      <c r="F14" s="6">
        <v>0.02</v>
      </c>
      <c r="G14" s="4">
        <f t="shared" si="1"/>
        <v>0.5</v>
      </c>
      <c r="H14" s="6">
        <v>0.11</v>
      </c>
      <c r="I14" s="4">
        <f t="shared" si="2"/>
        <v>2.75</v>
      </c>
      <c r="J14" s="6">
        <v>2.52</v>
      </c>
      <c r="K14" s="4">
        <f t="shared" si="3"/>
        <v>63</v>
      </c>
      <c r="L14" s="6">
        <v>0.57999999999999996</v>
      </c>
      <c r="M14" s="4">
        <f t="shared" ref="M14" si="8">L14*C14</f>
        <v>14.499999999999998</v>
      </c>
    </row>
    <row r="15" spans="1:13" x14ac:dyDescent="0.3">
      <c r="A15" s="5"/>
      <c r="B15" s="6">
        <v>25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x14ac:dyDescent="0.3">
      <c r="A16" s="7">
        <v>4</v>
      </c>
      <c r="B16" s="6"/>
      <c r="C16" s="6">
        <f t="shared" ref="C16" si="9">(B17+B15)/2</f>
        <v>25</v>
      </c>
      <c r="D16" s="6">
        <v>2.19</v>
      </c>
      <c r="E16" s="6">
        <f t="shared" si="0"/>
        <v>54.75</v>
      </c>
      <c r="F16" s="6">
        <v>0.02</v>
      </c>
      <c r="G16" s="4">
        <f t="shared" si="1"/>
        <v>0.5</v>
      </c>
      <c r="H16" s="6">
        <v>0.11</v>
      </c>
      <c r="I16" s="4">
        <f t="shared" si="2"/>
        <v>2.75</v>
      </c>
      <c r="J16" s="6">
        <v>1.94</v>
      </c>
      <c r="K16" s="4">
        <f t="shared" si="3"/>
        <v>48.5</v>
      </c>
      <c r="L16" s="6">
        <v>0.6</v>
      </c>
      <c r="M16" s="4">
        <f t="shared" ref="M16" si="10">L16*C16</f>
        <v>15</v>
      </c>
    </row>
    <row r="17" spans="1:13" x14ac:dyDescent="0.3">
      <c r="A17" s="5"/>
      <c r="B17" s="6">
        <v>25</v>
      </c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x14ac:dyDescent="0.3">
      <c r="A18" s="7">
        <v>5</v>
      </c>
      <c r="B18" s="6"/>
      <c r="C18" s="6">
        <f t="shared" ref="C18" si="11">(B19+B17)/2</f>
        <v>25</v>
      </c>
      <c r="D18" s="6">
        <v>3.23</v>
      </c>
      <c r="E18" s="6">
        <f t="shared" si="0"/>
        <v>80.75</v>
      </c>
      <c r="F18" s="6">
        <v>0.02</v>
      </c>
      <c r="G18" s="4">
        <f t="shared" si="1"/>
        <v>0.5</v>
      </c>
      <c r="H18" s="6">
        <v>0.09</v>
      </c>
      <c r="I18" s="4">
        <f t="shared" si="2"/>
        <v>2.25</v>
      </c>
      <c r="J18" s="6">
        <v>3.05</v>
      </c>
      <c r="K18" s="4">
        <f t="shared" si="3"/>
        <v>76.25</v>
      </c>
      <c r="L18" s="6">
        <v>0.63</v>
      </c>
      <c r="M18" s="4">
        <f t="shared" ref="M18" si="12">L18*C18</f>
        <v>15.75</v>
      </c>
    </row>
    <row r="19" spans="1:13" x14ac:dyDescent="0.3">
      <c r="A19" s="5"/>
      <c r="B19" s="6">
        <v>25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x14ac:dyDescent="0.3">
      <c r="A20" s="7">
        <v>6</v>
      </c>
      <c r="B20" s="6"/>
      <c r="C20" s="6">
        <f t="shared" ref="C20" si="13">(B21+B19)/2</f>
        <v>25</v>
      </c>
      <c r="D20" s="6">
        <v>2.65</v>
      </c>
      <c r="E20" s="6">
        <f t="shared" si="0"/>
        <v>66.25</v>
      </c>
      <c r="F20" s="6">
        <v>0.02</v>
      </c>
      <c r="G20" s="4">
        <f t="shared" si="1"/>
        <v>0.5</v>
      </c>
      <c r="H20" s="6">
        <v>0.08</v>
      </c>
      <c r="I20" s="4">
        <f t="shared" si="2"/>
        <v>2</v>
      </c>
      <c r="J20" s="6">
        <v>2.4900000000000002</v>
      </c>
      <c r="K20" s="4">
        <f t="shared" si="3"/>
        <v>62.250000000000007</v>
      </c>
      <c r="L20" s="6">
        <v>0.61</v>
      </c>
      <c r="M20" s="4">
        <f t="shared" ref="M20" si="14">L20*C20</f>
        <v>15.25</v>
      </c>
    </row>
    <row r="21" spans="1:13" x14ac:dyDescent="0.3">
      <c r="A21" s="5"/>
      <c r="B21" s="6">
        <v>25</v>
      </c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</row>
    <row r="22" spans="1:13" x14ac:dyDescent="0.3">
      <c r="A22" s="7">
        <v>7</v>
      </c>
      <c r="B22" s="6"/>
      <c r="C22" s="6">
        <f t="shared" ref="C22" si="15">(B23+B21)/2</f>
        <v>25</v>
      </c>
      <c r="D22" s="6">
        <v>2.83</v>
      </c>
      <c r="E22" s="6">
        <f t="shared" si="0"/>
        <v>70.75</v>
      </c>
      <c r="F22" s="6">
        <v>0.02</v>
      </c>
      <c r="G22" s="4">
        <f t="shared" si="1"/>
        <v>0.5</v>
      </c>
      <c r="H22" s="6">
        <v>0.08</v>
      </c>
      <c r="I22" s="4">
        <f t="shared" si="2"/>
        <v>2</v>
      </c>
      <c r="J22" s="6">
        <v>2.68</v>
      </c>
      <c r="K22" s="4">
        <f t="shared" si="3"/>
        <v>67</v>
      </c>
      <c r="L22" s="6">
        <v>0.63</v>
      </c>
      <c r="M22" s="4">
        <f t="shared" ref="M22" si="16">L22*C22</f>
        <v>15.75</v>
      </c>
    </row>
    <row r="23" spans="1:13" x14ac:dyDescent="0.3">
      <c r="A23" s="5"/>
      <c r="B23" s="6">
        <v>25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</row>
    <row r="24" spans="1:13" x14ac:dyDescent="0.3">
      <c r="A24" s="7">
        <v>8</v>
      </c>
      <c r="B24" s="6"/>
      <c r="C24" s="6">
        <f t="shared" ref="C24" si="17">(B25+B23)/2</f>
        <v>25</v>
      </c>
      <c r="D24" s="6">
        <v>2.46</v>
      </c>
      <c r="E24" s="6">
        <f t="shared" si="0"/>
        <v>61.5</v>
      </c>
      <c r="F24" s="6">
        <v>0.02</v>
      </c>
      <c r="G24" s="4">
        <f t="shared" si="1"/>
        <v>0.5</v>
      </c>
      <c r="H24" s="6">
        <v>0.06</v>
      </c>
      <c r="I24" s="4">
        <f t="shared" si="2"/>
        <v>1.5</v>
      </c>
      <c r="J24" s="6">
        <v>2.35</v>
      </c>
      <c r="K24" s="4">
        <f t="shared" si="3"/>
        <v>58.75</v>
      </c>
      <c r="L24" s="6">
        <v>0.65</v>
      </c>
      <c r="M24" s="4">
        <f t="shared" ref="M24" si="18">L24*C24</f>
        <v>16.25</v>
      </c>
    </row>
    <row r="25" spans="1:13" x14ac:dyDescent="0.3">
      <c r="A25" s="5"/>
      <c r="B25" s="6">
        <v>25</v>
      </c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1:13" x14ac:dyDescent="0.3">
      <c r="A26" s="7">
        <v>9</v>
      </c>
      <c r="B26" s="6"/>
      <c r="C26" s="6">
        <f t="shared" ref="C26" si="19">(B27+B25)/2</f>
        <v>25</v>
      </c>
      <c r="D26" s="6">
        <v>2.2599999999999998</v>
      </c>
      <c r="E26" s="6">
        <f t="shared" si="0"/>
        <v>56.499999999999993</v>
      </c>
      <c r="F26" s="6">
        <v>0.02</v>
      </c>
      <c r="G26" s="4">
        <f t="shared" si="1"/>
        <v>0.5</v>
      </c>
      <c r="H26" s="6">
        <v>0.06</v>
      </c>
      <c r="I26" s="4">
        <f t="shared" si="2"/>
        <v>1.5</v>
      </c>
      <c r="J26" s="6">
        <v>2.16</v>
      </c>
      <c r="K26" s="4">
        <f t="shared" si="3"/>
        <v>54</v>
      </c>
      <c r="L26" s="6">
        <v>0.62</v>
      </c>
      <c r="M26" s="4">
        <f t="shared" ref="M26" si="20">L26*C26</f>
        <v>15.5</v>
      </c>
    </row>
    <row r="27" spans="1:13" x14ac:dyDescent="0.3">
      <c r="A27" s="5"/>
      <c r="B27" s="6">
        <v>25</v>
      </c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</row>
    <row r="28" spans="1:13" x14ac:dyDescent="0.3">
      <c r="A28" s="7">
        <v>10</v>
      </c>
      <c r="B28" s="6"/>
      <c r="C28" s="6">
        <f t="shared" ref="C28" si="21">(B29+B27)/2</f>
        <v>25</v>
      </c>
      <c r="D28" s="6">
        <v>2.1800000000000002</v>
      </c>
      <c r="E28" s="6">
        <f t="shared" si="0"/>
        <v>54.500000000000007</v>
      </c>
      <c r="F28" s="6">
        <v>0.02</v>
      </c>
      <c r="G28" s="4">
        <f t="shared" si="1"/>
        <v>0.5</v>
      </c>
      <c r="H28" s="6">
        <v>0.06</v>
      </c>
      <c r="I28" s="4">
        <f t="shared" si="2"/>
        <v>1.5</v>
      </c>
      <c r="J28" s="6">
        <v>2.1800000000000002</v>
      </c>
      <c r="K28" s="4">
        <f t="shared" si="3"/>
        <v>54.500000000000007</v>
      </c>
      <c r="L28" s="6">
        <v>0.06</v>
      </c>
      <c r="M28" s="4">
        <f t="shared" ref="M28" si="22">L28*C28</f>
        <v>1.5</v>
      </c>
    </row>
    <row r="29" spans="1:13" x14ac:dyDescent="0.3">
      <c r="A29" s="5"/>
      <c r="B29" s="6">
        <v>25</v>
      </c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</row>
    <row r="30" spans="1:13" x14ac:dyDescent="0.3">
      <c r="A30" s="7">
        <v>11</v>
      </c>
      <c r="B30" s="6"/>
      <c r="C30" s="6">
        <f t="shared" ref="C30" si="23">(B31+B29)/2</f>
        <v>25</v>
      </c>
      <c r="D30" s="6">
        <v>2.25</v>
      </c>
      <c r="E30" s="6">
        <f t="shared" si="0"/>
        <v>56.25</v>
      </c>
      <c r="F30" s="6">
        <v>0.02</v>
      </c>
      <c r="G30" s="4">
        <f t="shared" si="1"/>
        <v>0.5</v>
      </c>
      <c r="H30" s="6">
        <v>0.05</v>
      </c>
      <c r="I30" s="4">
        <f t="shared" si="2"/>
        <v>1.25</v>
      </c>
      <c r="J30" s="6">
        <v>2.1800000000000002</v>
      </c>
      <c r="K30" s="4">
        <f t="shared" si="3"/>
        <v>54.500000000000007</v>
      </c>
      <c r="L30" s="6">
        <v>0.55000000000000004</v>
      </c>
      <c r="M30" s="4">
        <f t="shared" ref="M30" si="24">L30*C30</f>
        <v>13.750000000000002</v>
      </c>
    </row>
    <row r="31" spans="1:13" x14ac:dyDescent="0.3">
      <c r="A31" s="5"/>
      <c r="B31" s="6">
        <v>25</v>
      </c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 spans="1:13" x14ac:dyDescent="0.3">
      <c r="A32" s="7">
        <v>12</v>
      </c>
      <c r="B32" s="6"/>
      <c r="C32" s="6">
        <f t="shared" ref="C32" si="25">(B33+B31)/2</f>
        <v>25</v>
      </c>
      <c r="D32" s="6">
        <v>2.27</v>
      </c>
      <c r="E32" s="6">
        <f t="shared" si="0"/>
        <v>56.75</v>
      </c>
      <c r="F32" s="6">
        <v>0.02</v>
      </c>
      <c r="G32" s="4">
        <f t="shared" si="1"/>
        <v>0.5</v>
      </c>
      <c r="H32" s="6">
        <v>7.0000000000000007E-2</v>
      </c>
      <c r="I32" s="4">
        <f t="shared" si="2"/>
        <v>1.7500000000000002</v>
      </c>
      <c r="J32" s="6">
        <v>2.12</v>
      </c>
      <c r="K32" s="4">
        <f t="shared" si="3"/>
        <v>53</v>
      </c>
      <c r="L32" s="6">
        <v>0.6</v>
      </c>
      <c r="M32" s="4">
        <f t="shared" ref="M32" si="26">L32*C32</f>
        <v>15</v>
      </c>
    </row>
    <row r="33" spans="1:13" x14ac:dyDescent="0.3">
      <c r="A33" s="5"/>
      <c r="B33" s="6">
        <v>25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x14ac:dyDescent="0.3">
      <c r="A34" s="7">
        <v>13</v>
      </c>
      <c r="B34" s="6"/>
      <c r="C34" s="6">
        <f t="shared" ref="C34" si="27">(B35+B33)/2</f>
        <v>25</v>
      </c>
      <c r="D34" s="6">
        <v>2.36</v>
      </c>
      <c r="E34" s="6">
        <f t="shared" si="0"/>
        <v>59</v>
      </c>
      <c r="F34" s="6">
        <v>0.02</v>
      </c>
      <c r="G34" s="4">
        <f t="shared" si="1"/>
        <v>0.5</v>
      </c>
      <c r="H34" s="6">
        <v>0.03</v>
      </c>
      <c r="I34" s="4">
        <f t="shared" si="2"/>
        <v>0.75</v>
      </c>
      <c r="J34" s="6">
        <v>2.33</v>
      </c>
      <c r="K34" s="4">
        <f t="shared" si="3"/>
        <v>58.25</v>
      </c>
      <c r="L34" s="6">
        <v>0.55000000000000004</v>
      </c>
      <c r="M34" s="4">
        <f t="shared" ref="M34" si="28">L34*C34</f>
        <v>13.750000000000002</v>
      </c>
    </row>
    <row r="35" spans="1:13" x14ac:dyDescent="0.3">
      <c r="A35" s="5"/>
      <c r="B35" s="6">
        <v>25</v>
      </c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</row>
    <row r="36" spans="1:13" x14ac:dyDescent="0.3">
      <c r="A36" s="7">
        <v>14</v>
      </c>
      <c r="B36" s="6"/>
      <c r="C36" s="6">
        <f t="shared" ref="C36" si="29">(B37+B35)/2</f>
        <v>17.149999999999999</v>
      </c>
      <c r="D36" s="6">
        <v>2.41</v>
      </c>
      <c r="E36" s="6">
        <f t="shared" si="0"/>
        <v>41.331499999999998</v>
      </c>
      <c r="F36" s="6">
        <v>0.02</v>
      </c>
      <c r="G36" s="4">
        <f t="shared" si="1"/>
        <v>0.34299999999999997</v>
      </c>
      <c r="H36" s="6">
        <v>0.04</v>
      </c>
      <c r="I36" s="4">
        <f t="shared" si="2"/>
        <v>0.68599999999999994</v>
      </c>
      <c r="J36" s="6">
        <v>2.35</v>
      </c>
      <c r="K36" s="4">
        <f t="shared" si="3"/>
        <v>40.302499999999995</v>
      </c>
      <c r="L36" s="6">
        <v>0.6</v>
      </c>
      <c r="M36" s="4">
        <f t="shared" ref="M36" si="30">L36*C36</f>
        <v>10.29</v>
      </c>
    </row>
    <row r="37" spans="1:13" x14ac:dyDescent="0.3">
      <c r="A37" s="5"/>
      <c r="B37" s="6">
        <v>9.3000000000000007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1:13" x14ac:dyDescent="0.3">
      <c r="A38" s="7" t="s">
        <v>9</v>
      </c>
      <c r="B38" s="6"/>
      <c r="C38" s="6">
        <f t="shared" ref="C38" si="31">(B39+B37)/2</f>
        <v>12.5</v>
      </c>
      <c r="D38" s="6">
        <v>0</v>
      </c>
      <c r="E38" s="6">
        <f t="shared" si="0"/>
        <v>0</v>
      </c>
      <c r="F38" s="6">
        <v>0</v>
      </c>
      <c r="G38" s="4">
        <f t="shared" si="1"/>
        <v>0</v>
      </c>
      <c r="H38" s="6">
        <v>0</v>
      </c>
      <c r="I38" s="4">
        <f t="shared" si="2"/>
        <v>0</v>
      </c>
      <c r="J38" s="6">
        <v>0</v>
      </c>
      <c r="K38" s="4">
        <f t="shared" si="3"/>
        <v>0</v>
      </c>
      <c r="L38" s="6">
        <v>0.6</v>
      </c>
      <c r="M38" s="4">
        <f t="shared" ref="M38" si="32">L38*C38</f>
        <v>7.5</v>
      </c>
    </row>
    <row r="39" spans="1:13" x14ac:dyDescent="0.3">
      <c r="A39" s="5"/>
      <c r="B39" s="6">
        <v>15.7</v>
      </c>
      <c r="C39" s="6"/>
      <c r="E39" s="6"/>
      <c r="F39" s="6"/>
      <c r="G39" s="6"/>
      <c r="H39" s="6"/>
      <c r="I39" s="6"/>
      <c r="J39" s="6"/>
      <c r="K39" s="6"/>
      <c r="L39" s="6"/>
      <c r="M39" s="6"/>
    </row>
    <row r="40" spans="1:13" x14ac:dyDescent="0.3">
      <c r="A40" s="7">
        <v>15</v>
      </c>
      <c r="B40" s="6"/>
      <c r="C40" s="6">
        <f t="shared" ref="C40" si="33">(B41+B39)/2</f>
        <v>20.350000000000001</v>
      </c>
      <c r="D40" s="6">
        <v>2.52</v>
      </c>
      <c r="E40" s="6">
        <f t="shared" si="0"/>
        <v>51.282000000000004</v>
      </c>
      <c r="F40" s="6">
        <v>0.02</v>
      </c>
      <c r="G40" s="4">
        <f t="shared" si="1"/>
        <v>0.40700000000000003</v>
      </c>
      <c r="H40" s="6">
        <v>0.04</v>
      </c>
      <c r="I40" s="4">
        <f t="shared" si="2"/>
        <v>0.81400000000000006</v>
      </c>
      <c r="J40" s="6">
        <v>2.4500000000000002</v>
      </c>
      <c r="K40" s="4">
        <f t="shared" si="3"/>
        <v>49.857500000000009</v>
      </c>
      <c r="L40" s="6">
        <v>0.57999999999999996</v>
      </c>
      <c r="M40" s="4">
        <f t="shared" ref="M40" si="34">L40*C40</f>
        <v>11.803000000000001</v>
      </c>
    </row>
    <row r="41" spans="1:13" x14ac:dyDescent="0.3">
      <c r="A41" s="5"/>
      <c r="B41" s="6">
        <v>25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</row>
    <row r="42" spans="1:13" x14ac:dyDescent="0.3">
      <c r="A42" s="7">
        <v>16</v>
      </c>
      <c r="B42" s="6"/>
      <c r="C42" s="6">
        <f t="shared" ref="C42" si="35">(B43+B41)/2</f>
        <v>25</v>
      </c>
      <c r="D42" s="6">
        <v>2.96</v>
      </c>
      <c r="E42" s="6">
        <f t="shared" si="0"/>
        <v>74</v>
      </c>
      <c r="F42" s="6">
        <v>0.02</v>
      </c>
      <c r="G42" s="4">
        <f t="shared" si="1"/>
        <v>0.5</v>
      </c>
      <c r="H42" s="6">
        <v>0.08</v>
      </c>
      <c r="I42" s="4">
        <f t="shared" si="2"/>
        <v>2</v>
      </c>
      <c r="J42" s="6">
        <v>2.77</v>
      </c>
      <c r="K42" s="4">
        <f t="shared" si="3"/>
        <v>69.25</v>
      </c>
      <c r="L42" s="6">
        <v>0.57999999999999996</v>
      </c>
      <c r="M42" s="4">
        <f t="shared" ref="M42" si="36">L42*C42</f>
        <v>14.499999999999998</v>
      </c>
    </row>
    <row r="43" spans="1:13" x14ac:dyDescent="0.3">
      <c r="A43" s="5"/>
      <c r="B43" s="6">
        <v>25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1:13" x14ac:dyDescent="0.3">
      <c r="A44" s="7">
        <v>17</v>
      </c>
      <c r="B44" s="6"/>
      <c r="C44" s="6">
        <f t="shared" ref="C44" si="37">(B45+B43)/2</f>
        <v>25</v>
      </c>
      <c r="D44" s="6">
        <v>3.2</v>
      </c>
      <c r="E44" s="6">
        <f t="shared" si="0"/>
        <v>80</v>
      </c>
      <c r="F44" s="6">
        <v>0.02</v>
      </c>
      <c r="G44" s="4">
        <f t="shared" si="1"/>
        <v>0.5</v>
      </c>
      <c r="H44" s="6">
        <v>0.06</v>
      </c>
      <c r="I44" s="4">
        <f t="shared" si="2"/>
        <v>1.5</v>
      </c>
      <c r="J44" s="6">
        <v>3.08</v>
      </c>
      <c r="K44" s="4">
        <f t="shared" si="3"/>
        <v>77</v>
      </c>
      <c r="L44" s="6">
        <v>0</v>
      </c>
      <c r="M44" s="4">
        <f t="shared" ref="M44" si="38">L44*C44</f>
        <v>0</v>
      </c>
    </row>
    <row r="45" spans="1:13" x14ac:dyDescent="0.3">
      <c r="A45" s="5"/>
      <c r="B45" s="6">
        <v>25</v>
      </c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</row>
    <row r="46" spans="1:13" x14ac:dyDescent="0.3">
      <c r="A46" s="7">
        <v>18</v>
      </c>
      <c r="B46" s="6"/>
      <c r="C46" s="6">
        <f t="shared" ref="C46" si="39">(B47+B45)/2</f>
        <v>25</v>
      </c>
      <c r="D46" s="6">
        <v>2.09</v>
      </c>
      <c r="E46" s="6">
        <f t="shared" si="0"/>
        <v>52.25</v>
      </c>
      <c r="F46" s="6">
        <v>0.02</v>
      </c>
      <c r="G46" s="4">
        <f t="shared" si="1"/>
        <v>0.5</v>
      </c>
      <c r="H46" s="6">
        <v>0.06</v>
      </c>
      <c r="I46" s="4">
        <f t="shared" si="2"/>
        <v>1.5</v>
      </c>
      <c r="J46" s="6">
        <v>1.95</v>
      </c>
      <c r="K46" s="4">
        <f t="shared" si="3"/>
        <v>48.75</v>
      </c>
      <c r="L46" s="6">
        <v>0</v>
      </c>
      <c r="M46" s="4">
        <f t="shared" ref="M46" si="40">L46*C46</f>
        <v>0</v>
      </c>
    </row>
    <row r="47" spans="1:13" x14ac:dyDescent="0.3">
      <c r="A47" s="5"/>
      <c r="B47" s="6">
        <v>25</v>
      </c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1:13" x14ac:dyDescent="0.3">
      <c r="A48" s="7">
        <v>19</v>
      </c>
      <c r="B48" s="6"/>
      <c r="C48" s="6">
        <f t="shared" ref="C48" si="41">(B49+B47)/2</f>
        <v>25</v>
      </c>
      <c r="D48" s="6">
        <v>2.5099999999999998</v>
      </c>
      <c r="E48" s="6">
        <f t="shared" si="0"/>
        <v>62.749999999999993</v>
      </c>
      <c r="F48" s="6">
        <v>0.02</v>
      </c>
      <c r="G48" s="4">
        <f t="shared" si="1"/>
        <v>0.5</v>
      </c>
      <c r="H48" s="6">
        <v>7.0000000000000007E-2</v>
      </c>
      <c r="I48" s="4">
        <f t="shared" si="2"/>
        <v>1.7500000000000002</v>
      </c>
      <c r="J48" s="6">
        <v>2.33</v>
      </c>
      <c r="K48" s="4">
        <f t="shared" si="3"/>
        <v>58.25</v>
      </c>
      <c r="L48" s="6">
        <v>0</v>
      </c>
      <c r="M48" s="4">
        <f t="shared" ref="M48:M64" si="42">L48*C48</f>
        <v>0</v>
      </c>
    </row>
    <row r="49" spans="1:13" x14ac:dyDescent="0.3">
      <c r="A49" s="5"/>
      <c r="B49" s="6">
        <v>25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1:13" x14ac:dyDescent="0.3">
      <c r="A50" s="7">
        <v>20</v>
      </c>
      <c r="B50" s="6"/>
      <c r="C50" s="6">
        <f t="shared" ref="C50" si="43">(B51+B49)/2</f>
        <v>25</v>
      </c>
      <c r="D50" s="6">
        <v>2.78</v>
      </c>
      <c r="E50" s="6">
        <f t="shared" si="0"/>
        <v>69.5</v>
      </c>
      <c r="F50" s="6">
        <v>0.02</v>
      </c>
      <c r="G50" s="4">
        <f t="shared" si="1"/>
        <v>0.5</v>
      </c>
      <c r="H50" s="6">
        <v>0.08</v>
      </c>
      <c r="I50" s="4">
        <f t="shared" si="2"/>
        <v>2</v>
      </c>
      <c r="J50" s="6">
        <v>2.57</v>
      </c>
      <c r="K50" s="4">
        <f t="shared" si="3"/>
        <v>64.25</v>
      </c>
      <c r="L50" s="6"/>
      <c r="M50" s="4">
        <f t="shared" si="42"/>
        <v>0</v>
      </c>
    </row>
    <row r="51" spans="1:13" x14ac:dyDescent="0.3">
      <c r="A51" s="5"/>
      <c r="B51" s="6">
        <v>25</v>
      </c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1:13" x14ac:dyDescent="0.3">
      <c r="A52" s="7">
        <v>21</v>
      </c>
      <c r="B52" s="6"/>
      <c r="C52" s="6">
        <f t="shared" ref="C52" si="44">(B53+B51)/2</f>
        <v>15.95</v>
      </c>
      <c r="D52" s="6">
        <v>2.88</v>
      </c>
      <c r="E52" s="6">
        <f t="shared" si="0"/>
        <v>45.935999999999993</v>
      </c>
      <c r="F52" s="6">
        <v>0.02</v>
      </c>
      <c r="G52" s="4">
        <f t="shared" si="1"/>
        <v>0.31900000000000001</v>
      </c>
      <c r="H52" s="6">
        <v>0.06</v>
      </c>
      <c r="I52" s="4">
        <f t="shared" si="2"/>
        <v>0.95699999999999996</v>
      </c>
      <c r="J52" s="6">
        <v>2.74</v>
      </c>
      <c r="K52" s="4">
        <f t="shared" si="3"/>
        <v>43.703000000000003</v>
      </c>
      <c r="L52" s="6"/>
      <c r="M52" s="4">
        <f t="shared" si="42"/>
        <v>0</v>
      </c>
    </row>
    <row r="53" spans="1:13" x14ac:dyDescent="0.3">
      <c r="A53" s="5"/>
      <c r="B53" s="6">
        <v>6.9</v>
      </c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1:13" x14ac:dyDescent="0.3">
      <c r="A54" s="7" t="s">
        <v>10</v>
      </c>
      <c r="B54" s="6"/>
      <c r="C54" s="6">
        <f t="shared" ref="C54" si="45">(B55+B53)/2</f>
        <v>12.5</v>
      </c>
      <c r="D54" s="6">
        <v>2.88</v>
      </c>
      <c r="E54" s="6">
        <f t="shared" si="0"/>
        <v>36</v>
      </c>
      <c r="F54" s="6">
        <v>0.02</v>
      </c>
      <c r="G54" s="4">
        <f t="shared" si="1"/>
        <v>0.25</v>
      </c>
      <c r="H54" s="6">
        <v>7.0000000000000007E-2</v>
      </c>
      <c r="I54" s="4">
        <f t="shared" si="2"/>
        <v>0.87500000000000011</v>
      </c>
      <c r="J54" s="6">
        <v>2.7</v>
      </c>
      <c r="K54" s="4">
        <f t="shared" si="3"/>
        <v>33.75</v>
      </c>
      <c r="L54" s="6"/>
      <c r="M54" s="4">
        <f t="shared" si="42"/>
        <v>0</v>
      </c>
    </row>
    <row r="55" spans="1:13" x14ac:dyDescent="0.3">
      <c r="A55" s="5"/>
      <c r="B55" s="6">
        <v>18.100000000000001</v>
      </c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1:13" x14ac:dyDescent="0.3">
      <c r="A56" s="7">
        <v>22</v>
      </c>
      <c r="B56" s="6"/>
      <c r="C56" s="6">
        <f t="shared" ref="C56" si="46">(B57+B55)/2</f>
        <v>21.55</v>
      </c>
      <c r="D56" s="6">
        <v>0</v>
      </c>
      <c r="E56" s="6">
        <f t="shared" si="0"/>
        <v>0</v>
      </c>
      <c r="F56" s="6">
        <v>0</v>
      </c>
      <c r="G56" s="4">
        <f t="shared" si="1"/>
        <v>0</v>
      </c>
      <c r="H56" s="6">
        <v>0</v>
      </c>
      <c r="I56" s="4">
        <f t="shared" si="2"/>
        <v>0</v>
      </c>
      <c r="J56" s="6">
        <v>0</v>
      </c>
      <c r="K56" s="4">
        <f t="shared" si="3"/>
        <v>0</v>
      </c>
      <c r="L56" s="6"/>
      <c r="M56" s="4">
        <f t="shared" si="42"/>
        <v>0</v>
      </c>
    </row>
    <row r="57" spans="1:13" x14ac:dyDescent="0.3">
      <c r="A57" s="5"/>
      <c r="B57" s="6">
        <v>25</v>
      </c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1:13" x14ac:dyDescent="0.3">
      <c r="A58" s="7">
        <v>23</v>
      </c>
      <c r="B58" s="6"/>
      <c r="C58" s="6">
        <f t="shared" ref="C58" si="47">(B59+B57)/2</f>
        <v>25</v>
      </c>
      <c r="D58" s="6">
        <v>0</v>
      </c>
      <c r="E58" s="6">
        <f t="shared" si="0"/>
        <v>0</v>
      </c>
      <c r="F58" s="6">
        <v>0</v>
      </c>
      <c r="G58" s="4">
        <f t="shared" si="1"/>
        <v>0</v>
      </c>
      <c r="H58" s="6">
        <v>0</v>
      </c>
      <c r="I58" s="4">
        <f t="shared" si="2"/>
        <v>0</v>
      </c>
      <c r="J58" s="6">
        <v>0</v>
      </c>
      <c r="K58" s="4">
        <f t="shared" si="3"/>
        <v>0</v>
      </c>
      <c r="L58" s="6"/>
      <c r="M58" s="4">
        <f t="shared" si="42"/>
        <v>0</v>
      </c>
    </row>
    <row r="59" spans="1:13" x14ac:dyDescent="0.3">
      <c r="A59" s="5"/>
      <c r="B59" s="6">
        <v>25</v>
      </c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  <row r="60" spans="1:13" x14ac:dyDescent="0.3">
      <c r="A60" s="7">
        <v>24</v>
      </c>
      <c r="B60" s="6"/>
      <c r="C60" s="6">
        <f t="shared" ref="C60" si="48">(B61+B59)/2</f>
        <v>16.2</v>
      </c>
      <c r="D60" s="6">
        <v>0</v>
      </c>
      <c r="E60" s="6">
        <f t="shared" si="0"/>
        <v>0</v>
      </c>
      <c r="F60" s="6">
        <v>0</v>
      </c>
      <c r="G60" s="4">
        <f t="shared" si="1"/>
        <v>0</v>
      </c>
      <c r="H60" s="6">
        <v>0</v>
      </c>
      <c r="I60" s="4">
        <f t="shared" si="2"/>
        <v>0</v>
      </c>
      <c r="J60" s="6">
        <v>0</v>
      </c>
      <c r="K60" s="4">
        <f t="shared" si="3"/>
        <v>0</v>
      </c>
      <c r="L60" s="6"/>
      <c r="M60" s="4">
        <f t="shared" si="42"/>
        <v>0</v>
      </c>
    </row>
    <row r="61" spans="1:13" x14ac:dyDescent="0.3">
      <c r="B61" s="6">
        <v>7.4</v>
      </c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</row>
    <row r="62" spans="1:13" x14ac:dyDescent="0.3">
      <c r="A62" s="7" t="s">
        <v>11</v>
      </c>
      <c r="B62" s="6"/>
      <c r="C62" s="6">
        <f t="shared" ref="C62" si="49">(B63+B61)/2</f>
        <v>4.6500000000000004</v>
      </c>
      <c r="D62" s="6">
        <v>0</v>
      </c>
      <c r="E62" s="6">
        <f t="shared" si="0"/>
        <v>0</v>
      </c>
      <c r="F62" s="6">
        <v>0</v>
      </c>
      <c r="G62" s="4">
        <f t="shared" si="1"/>
        <v>0</v>
      </c>
      <c r="H62" s="6">
        <v>0</v>
      </c>
      <c r="I62" s="4">
        <f t="shared" si="2"/>
        <v>0</v>
      </c>
      <c r="J62" s="6">
        <v>0</v>
      </c>
      <c r="K62" s="4">
        <f t="shared" si="3"/>
        <v>0</v>
      </c>
      <c r="L62" s="6"/>
      <c r="M62" s="4">
        <f t="shared" si="42"/>
        <v>0</v>
      </c>
    </row>
    <row r="63" spans="1:13" x14ac:dyDescent="0.3">
      <c r="A63" s="5"/>
      <c r="B63" s="6">
        <v>1.9</v>
      </c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</row>
    <row r="64" spans="1:13" x14ac:dyDescent="0.3">
      <c r="A64" s="13" t="s">
        <v>12</v>
      </c>
      <c r="B64" s="14"/>
      <c r="C64" s="14">
        <f>B63/2</f>
        <v>0.95</v>
      </c>
      <c r="D64" s="14">
        <v>0</v>
      </c>
      <c r="E64" s="14">
        <f t="shared" si="0"/>
        <v>0</v>
      </c>
      <c r="F64" s="14">
        <v>0</v>
      </c>
      <c r="G64" s="14">
        <f t="shared" si="1"/>
        <v>0</v>
      </c>
      <c r="H64" s="14">
        <v>0</v>
      </c>
      <c r="I64" s="14">
        <f t="shared" si="2"/>
        <v>0</v>
      </c>
      <c r="J64" s="14">
        <v>0</v>
      </c>
      <c r="K64" s="14">
        <f t="shared" si="3"/>
        <v>0</v>
      </c>
      <c r="L64" s="8"/>
      <c r="M64" s="4">
        <f t="shared" si="42"/>
        <v>0</v>
      </c>
    </row>
    <row r="65" spans="1:13" x14ac:dyDescent="0.3">
      <c r="A65" s="17" t="s">
        <v>13</v>
      </c>
      <c r="B65" s="10">
        <f>SUM(B8:B64)</f>
        <v>609.29999999999995</v>
      </c>
      <c r="C65" s="10">
        <f>SUM(C8:C64)</f>
        <v>609.30000000000007</v>
      </c>
      <c r="D65" s="10"/>
      <c r="E65" s="10">
        <f t="shared" ref="E65:M65" si="50">SUM(E8:E64)</f>
        <v>1330.5494999999999</v>
      </c>
      <c r="F65" s="10"/>
      <c r="G65" s="10">
        <f t="shared" si="50"/>
        <v>10.319000000000001</v>
      </c>
      <c r="H65" s="10"/>
      <c r="I65" s="10">
        <f t="shared" si="50"/>
        <v>36.332000000000001</v>
      </c>
      <c r="J65" s="10"/>
      <c r="K65" s="10">
        <f t="shared" si="50"/>
        <v>1258.8629999999998</v>
      </c>
      <c r="L65" s="18"/>
      <c r="M65" s="10">
        <f t="shared" si="50"/>
        <v>226.59299999999999</v>
      </c>
    </row>
    <row r="66" spans="1:13" x14ac:dyDescent="0.3">
      <c r="A66" s="147" t="s">
        <v>29</v>
      </c>
      <c r="B66" s="148"/>
      <c r="C66" s="148"/>
      <c r="D66" s="148"/>
      <c r="E66" s="148"/>
      <c r="F66" s="148"/>
      <c r="G66" s="148"/>
      <c r="H66" s="148"/>
      <c r="I66" s="148"/>
      <c r="J66" s="148"/>
      <c r="K66" s="148"/>
      <c r="L66" s="148"/>
      <c r="M66" s="155"/>
    </row>
  </sheetData>
  <mergeCells count="10">
    <mergeCell ref="A7:M7"/>
    <mergeCell ref="A66:M66"/>
    <mergeCell ref="J5:K5"/>
    <mergeCell ref="A5:A6"/>
    <mergeCell ref="L5:M5"/>
    <mergeCell ref="B5:B6"/>
    <mergeCell ref="C5:C6"/>
    <mergeCell ref="D5:E5"/>
    <mergeCell ref="F5:G5"/>
    <mergeCell ref="H5:I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workbookViewId="0">
      <pane ySplit="6" topLeftCell="A7" activePane="bottomLeft" state="frozen"/>
      <selection activeCell="A66" sqref="A66:XFD66"/>
      <selection pane="bottomLeft" activeCell="A66" sqref="A66:XFD66"/>
    </sheetView>
  </sheetViews>
  <sheetFormatPr defaultColWidth="9.109375" defaultRowHeight="16.8" x14ac:dyDescent="0.3"/>
  <cols>
    <col min="1" max="13" width="12" style="1" customWidth="1"/>
    <col min="14" max="16384" width="9.109375" style="1"/>
  </cols>
  <sheetData>
    <row r="1" spans="1:13" x14ac:dyDescent="0.3">
      <c r="A1" s="12" t="s">
        <v>20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x14ac:dyDescent="0.3">
      <c r="A2" s="12" t="s">
        <v>21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4" spans="1:13" ht="17.399999999999999" thickBot="1" x14ac:dyDescent="0.35"/>
    <row r="5" spans="1:13" ht="42.75" customHeight="1" x14ac:dyDescent="0.3">
      <c r="A5" s="156" t="s">
        <v>0</v>
      </c>
      <c r="B5" s="158" t="s">
        <v>2</v>
      </c>
      <c r="C5" s="160" t="s">
        <v>1</v>
      </c>
      <c r="D5" s="146" t="s">
        <v>6</v>
      </c>
      <c r="E5" s="146"/>
      <c r="F5" s="146" t="s">
        <v>7</v>
      </c>
      <c r="G5" s="146"/>
      <c r="H5" s="146" t="s">
        <v>14</v>
      </c>
      <c r="I5" s="146"/>
      <c r="J5" s="146" t="s">
        <v>15</v>
      </c>
      <c r="K5" s="146"/>
      <c r="L5" s="146" t="s">
        <v>25</v>
      </c>
      <c r="M5" s="146"/>
    </row>
    <row r="6" spans="1:13" x14ac:dyDescent="0.3">
      <c r="A6" s="157"/>
      <c r="B6" s="159"/>
      <c r="C6" s="161"/>
      <c r="D6" s="2" t="s">
        <v>5</v>
      </c>
      <c r="E6" s="2" t="s">
        <v>3</v>
      </c>
      <c r="F6" s="2" t="s">
        <v>3</v>
      </c>
      <c r="G6" s="2" t="s">
        <v>4</v>
      </c>
      <c r="H6" s="2" t="s">
        <v>3</v>
      </c>
      <c r="I6" s="2" t="s">
        <v>4</v>
      </c>
      <c r="J6" s="2" t="s">
        <v>5</v>
      </c>
      <c r="K6" s="2" t="s">
        <v>3</v>
      </c>
      <c r="L6" s="2" t="s">
        <v>5</v>
      </c>
      <c r="M6" s="2" t="s">
        <v>3</v>
      </c>
    </row>
    <row r="7" spans="1:13" x14ac:dyDescent="0.3">
      <c r="A7" s="3" t="s">
        <v>22</v>
      </c>
      <c r="B7" s="4"/>
      <c r="C7" s="4">
        <f>(B8)/2</f>
        <v>5</v>
      </c>
      <c r="D7" s="4">
        <v>2</v>
      </c>
      <c r="E7" s="4">
        <f t="shared" ref="E7:E47" si="0">D7*C7</f>
        <v>10</v>
      </c>
      <c r="F7" s="4">
        <v>0.02</v>
      </c>
      <c r="G7" s="4">
        <f t="shared" ref="G7:G47" si="1">F7*C7</f>
        <v>0.1</v>
      </c>
      <c r="H7" s="4">
        <v>0</v>
      </c>
      <c r="I7" s="4">
        <f>H7*C7</f>
        <v>0</v>
      </c>
      <c r="J7" s="4">
        <v>0</v>
      </c>
      <c r="K7" s="4">
        <f t="shared" ref="K7:K47" si="2">J7*C7</f>
        <v>0</v>
      </c>
      <c r="L7" s="4">
        <v>0</v>
      </c>
      <c r="M7" s="4">
        <f>L7*C7</f>
        <v>0</v>
      </c>
    </row>
    <row r="8" spans="1:13" x14ac:dyDescent="0.3">
      <c r="A8" s="5"/>
      <c r="B8" s="6">
        <v>10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x14ac:dyDescent="0.3">
      <c r="A9" s="5" t="s">
        <v>23</v>
      </c>
      <c r="B9" s="4"/>
      <c r="C9" s="6">
        <f>(B10+B8)/2</f>
        <v>12.5</v>
      </c>
      <c r="D9" s="6">
        <v>2.75</v>
      </c>
      <c r="E9" s="4">
        <f t="shared" si="0"/>
        <v>34.375</v>
      </c>
      <c r="F9" s="6">
        <v>0.02</v>
      </c>
      <c r="G9" s="4">
        <f t="shared" si="1"/>
        <v>0.25</v>
      </c>
      <c r="H9" s="6">
        <v>0.1</v>
      </c>
      <c r="I9" s="4">
        <f t="shared" ref="I9" si="3">H9*C9</f>
        <v>1.25</v>
      </c>
      <c r="J9" s="6">
        <v>2.4700000000000002</v>
      </c>
      <c r="K9" s="4">
        <f t="shared" si="2"/>
        <v>30.875000000000004</v>
      </c>
      <c r="L9" s="6">
        <v>0.6</v>
      </c>
      <c r="M9" s="4">
        <f t="shared" ref="M9" si="4">L9*C9</f>
        <v>7.5</v>
      </c>
    </row>
    <row r="10" spans="1:13" x14ac:dyDescent="0.3">
      <c r="A10" s="5"/>
      <c r="B10" s="6">
        <v>15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x14ac:dyDescent="0.3">
      <c r="A11" s="7">
        <v>1</v>
      </c>
      <c r="B11" s="4"/>
      <c r="C11" s="6">
        <f>(B12+B10)/2</f>
        <v>20</v>
      </c>
      <c r="D11" s="6">
        <v>2.72</v>
      </c>
      <c r="E11" s="4">
        <f t="shared" si="0"/>
        <v>54.400000000000006</v>
      </c>
      <c r="F11" s="6">
        <v>0.02</v>
      </c>
      <c r="G11" s="4">
        <f t="shared" si="1"/>
        <v>0.4</v>
      </c>
      <c r="H11" s="6">
        <v>0.09</v>
      </c>
      <c r="I11" s="4">
        <f t="shared" ref="I11" si="5">H11*C11</f>
        <v>1.7999999999999998</v>
      </c>
      <c r="J11" s="6">
        <v>2.4900000000000002</v>
      </c>
      <c r="K11" s="4">
        <f t="shared" si="2"/>
        <v>49.800000000000004</v>
      </c>
      <c r="L11" s="6">
        <v>0.62</v>
      </c>
      <c r="M11" s="4">
        <f t="shared" ref="M11" si="6">L11*C11</f>
        <v>12.4</v>
      </c>
    </row>
    <row r="12" spans="1:13" x14ac:dyDescent="0.3">
      <c r="A12" s="5"/>
      <c r="B12" s="6">
        <v>25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3" x14ac:dyDescent="0.3">
      <c r="A13" s="7">
        <v>2</v>
      </c>
      <c r="B13" s="6"/>
      <c r="C13" s="6">
        <f t="shared" ref="C13" si="7">(B14+B12)/2</f>
        <v>25</v>
      </c>
      <c r="D13" s="6">
        <v>2.5</v>
      </c>
      <c r="E13" s="4">
        <f t="shared" si="0"/>
        <v>62.5</v>
      </c>
      <c r="F13" s="6">
        <v>0.02</v>
      </c>
      <c r="G13" s="4">
        <f t="shared" si="1"/>
        <v>0.5</v>
      </c>
      <c r="H13" s="6">
        <v>0.04</v>
      </c>
      <c r="I13" s="4">
        <f t="shared" ref="I13" si="8">H13*C13</f>
        <v>1</v>
      </c>
      <c r="J13" s="6">
        <v>2.41</v>
      </c>
      <c r="K13" s="4">
        <f t="shared" si="2"/>
        <v>60.25</v>
      </c>
      <c r="L13" s="6">
        <v>0.57999999999999996</v>
      </c>
      <c r="M13" s="4">
        <f t="shared" ref="M13" si="9">L13*C13</f>
        <v>14.499999999999998</v>
      </c>
    </row>
    <row r="14" spans="1:13" x14ac:dyDescent="0.3">
      <c r="A14" s="5"/>
      <c r="B14" s="6">
        <v>25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 x14ac:dyDescent="0.3">
      <c r="A15" s="7">
        <v>3</v>
      </c>
      <c r="B15" s="6"/>
      <c r="C15" s="6">
        <f t="shared" ref="C15" si="10">(B16+B14)/2</f>
        <v>25</v>
      </c>
      <c r="D15" s="6">
        <v>2.4900000000000002</v>
      </c>
      <c r="E15" s="4">
        <f t="shared" si="0"/>
        <v>62.250000000000007</v>
      </c>
      <c r="F15" s="6">
        <v>0.02</v>
      </c>
      <c r="G15" s="4">
        <f t="shared" si="1"/>
        <v>0.5</v>
      </c>
      <c r="H15" s="6">
        <v>7.0000000000000007E-2</v>
      </c>
      <c r="I15" s="4">
        <f t="shared" ref="I15" si="11">H15*C15</f>
        <v>1.7500000000000002</v>
      </c>
      <c r="J15" s="6">
        <v>2.3199999999999998</v>
      </c>
      <c r="K15" s="4">
        <f t="shared" si="2"/>
        <v>57.999999999999993</v>
      </c>
      <c r="L15" s="6">
        <v>0.6</v>
      </c>
      <c r="M15" s="4">
        <f t="shared" ref="M15" si="12">L15*C15</f>
        <v>15</v>
      </c>
    </row>
    <row r="16" spans="1:13" x14ac:dyDescent="0.3">
      <c r="A16" s="5"/>
      <c r="B16" s="6">
        <v>25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x14ac:dyDescent="0.3">
      <c r="A17" s="7">
        <v>4</v>
      </c>
      <c r="B17" s="6"/>
      <c r="C17" s="6">
        <f t="shared" ref="C17" si="13">(B18+B16)/2</f>
        <v>25</v>
      </c>
      <c r="D17" s="6">
        <v>2.79</v>
      </c>
      <c r="E17" s="4">
        <f t="shared" si="0"/>
        <v>69.75</v>
      </c>
      <c r="F17" s="6">
        <v>0.02</v>
      </c>
      <c r="G17" s="4">
        <f t="shared" si="1"/>
        <v>0.5</v>
      </c>
      <c r="H17" s="6">
        <v>0.06</v>
      </c>
      <c r="I17" s="4">
        <f t="shared" ref="I17" si="14">H17*C17</f>
        <v>1.5</v>
      </c>
      <c r="J17" s="6">
        <v>2.67</v>
      </c>
      <c r="K17" s="4">
        <f t="shared" si="2"/>
        <v>66.75</v>
      </c>
      <c r="L17" s="6">
        <v>0.63</v>
      </c>
      <c r="M17" s="4">
        <f t="shared" ref="M17" si="15">L17*C17</f>
        <v>15.75</v>
      </c>
    </row>
    <row r="18" spans="1:13" x14ac:dyDescent="0.3">
      <c r="A18" s="5"/>
      <c r="B18" s="6">
        <v>25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x14ac:dyDescent="0.3">
      <c r="A19" s="7">
        <v>5</v>
      </c>
      <c r="B19" s="6"/>
      <c r="C19" s="6">
        <f t="shared" ref="C19" si="16">(B20+B18)/2</f>
        <v>25</v>
      </c>
      <c r="D19" s="6">
        <v>2.58</v>
      </c>
      <c r="E19" s="4">
        <f t="shared" si="0"/>
        <v>64.5</v>
      </c>
      <c r="F19" s="6">
        <v>0.02</v>
      </c>
      <c r="G19" s="4">
        <f t="shared" si="1"/>
        <v>0.5</v>
      </c>
      <c r="H19" s="6">
        <v>0.04</v>
      </c>
      <c r="I19" s="4">
        <f t="shared" ref="I19" si="17">H19*C19</f>
        <v>1</v>
      </c>
      <c r="J19" s="6">
        <v>2.5299999999999998</v>
      </c>
      <c r="K19" s="4">
        <f t="shared" si="2"/>
        <v>63.249999999999993</v>
      </c>
      <c r="L19" s="6">
        <v>0.61</v>
      </c>
      <c r="M19" s="4">
        <f t="shared" ref="M19" si="18">L19*C19</f>
        <v>15.25</v>
      </c>
    </row>
    <row r="20" spans="1:13" x14ac:dyDescent="0.3">
      <c r="A20" s="5"/>
      <c r="B20" s="6">
        <v>25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 x14ac:dyDescent="0.3">
      <c r="A21" s="7">
        <v>6</v>
      </c>
      <c r="B21" s="6"/>
      <c r="C21" s="6">
        <f t="shared" ref="C21" si="19">(B22+B20)/2</f>
        <v>25</v>
      </c>
      <c r="D21" s="6">
        <v>2.81</v>
      </c>
      <c r="E21" s="4">
        <f t="shared" si="0"/>
        <v>70.25</v>
      </c>
      <c r="F21" s="6">
        <v>0.02</v>
      </c>
      <c r="G21" s="4">
        <f t="shared" si="1"/>
        <v>0.5</v>
      </c>
      <c r="H21" s="6">
        <v>0.03</v>
      </c>
      <c r="I21" s="4">
        <f t="shared" ref="I21" si="20">H21*C21</f>
        <v>0.75</v>
      </c>
      <c r="J21" s="6">
        <v>2.76</v>
      </c>
      <c r="K21" s="4">
        <f t="shared" si="2"/>
        <v>69</v>
      </c>
      <c r="L21" s="6">
        <v>0.63</v>
      </c>
      <c r="M21" s="4">
        <f t="shared" ref="M21" si="21">L21*C21</f>
        <v>15.75</v>
      </c>
    </row>
    <row r="22" spans="1:13" x14ac:dyDescent="0.3">
      <c r="A22" s="5"/>
      <c r="B22" s="6">
        <v>25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3" x14ac:dyDescent="0.3">
      <c r="A23" s="7">
        <v>7</v>
      </c>
      <c r="B23" s="6"/>
      <c r="C23" s="6">
        <f t="shared" ref="C23" si="22">(B24+B22)/2</f>
        <v>25</v>
      </c>
      <c r="D23" s="6">
        <v>2.66</v>
      </c>
      <c r="E23" s="4">
        <f t="shared" si="0"/>
        <v>66.5</v>
      </c>
      <c r="F23" s="6">
        <v>0.02</v>
      </c>
      <c r="G23" s="4">
        <f t="shared" si="1"/>
        <v>0.5</v>
      </c>
      <c r="H23" s="6">
        <v>0.03</v>
      </c>
      <c r="I23" s="4">
        <f t="shared" ref="I23" si="23">H23*C23</f>
        <v>0.75</v>
      </c>
      <c r="J23" s="6">
        <v>2.61</v>
      </c>
      <c r="K23" s="4">
        <f t="shared" si="2"/>
        <v>65.25</v>
      </c>
      <c r="L23" s="6">
        <v>0.65</v>
      </c>
      <c r="M23" s="4">
        <f t="shared" ref="M23" si="24">L23*C23</f>
        <v>16.25</v>
      </c>
    </row>
    <row r="24" spans="1:13" x14ac:dyDescent="0.3">
      <c r="A24" s="5"/>
      <c r="B24" s="6">
        <v>25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1:13" x14ac:dyDescent="0.3">
      <c r="A25" s="7">
        <v>8</v>
      </c>
      <c r="B25" s="6"/>
      <c r="C25" s="6">
        <f t="shared" ref="C25" si="25">(B26+B24)/2</f>
        <v>25</v>
      </c>
      <c r="D25" s="6">
        <v>2.63</v>
      </c>
      <c r="E25" s="4">
        <f t="shared" si="0"/>
        <v>65.75</v>
      </c>
      <c r="F25" s="6">
        <v>0.02</v>
      </c>
      <c r="G25" s="4">
        <f t="shared" si="1"/>
        <v>0.5</v>
      </c>
      <c r="H25" s="6">
        <v>0.03</v>
      </c>
      <c r="I25" s="4">
        <f t="shared" ref="I25" si="26">H25*C25</f>
        <v>0.75</v>
      </c>
      <c r="J25" s="6">
        <v>2.59</v>
      </c>
      <c r="K25" s="4">
        <f t="shared" si="2"/>
        <v>64.75</v>
      </c>
      <c r="L25" s="6">
        <v>0.62</v>
      </c>
      <c r="M25" s="4">
        <f t="shared" ref="M25" si="27">L25*C25</f>
        <v>15.5</v>
      </c>
    </row>
    <row r="26" spans="1:13" x14ac:dyDescent="0.3">
      <c r="A26" s="5"/>
      <c r="B26" s="6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13" x14ac:dyDescent="0.3">
      <c r="A27" s="7">
        <v>9</v>
      </c>
      <c r="B27" s="6"/>
      <c r="C27" s="6">
        <f t="shared" ref="C27" si="28">(B28+B26)/2</f>
        <v>25</v>
      </c>
      <c r="D27" s="6">
        <v>2.84</v>
      </c>
      <c r="E27" s="4">
        <f t="shared" si="0"/>
        <v>71</v>
      </c>
      <c r="F27" s="6">
        <v>0.02</v>
      </c>
      <c r="G27" s="4">
        <f t="shared" si="1"/>
        <v>0.5</v>
      </c>
      <c r="H27" s="6">
        <v>0.04</v>
      </c>
      <c r="I27" s="4">
        <f t="shared" ref="I27" si="29">H27*C27</f>
        <v>1</v>
      </c>
      <c r="J27" s="6">
        <v>2.79</v>
      </c>
      <c r="K27" s="4">
        <f t="shared" si="2"/>
        <v>69.75</v>
      </c>
      <c r="L27" s="6">
        <v>0.06</v>
      </c>
      <c r="M27" s="4">
        <f t="shared" ref="M27" si="30">L27*C27</f>
        <v>1.5</v>
      </c>
    </row>
    <row r="28" spans="1:13" x14ac:dyDescent="0.3">
      <c r="A28" s="5"/>
      <c r="B28" s="6">
        <v>25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spans="1:13" x14ac:dyDescent="0.3">
      <c r="A29" s="7">
        <v>10</v>
      </c>
      <c r="B29" s="6"/>
      <c r="C29" s="6">
        <f t="shared" ref="C29" si="31">(B30+B28)/2</f>
        <v>25</v>
      </c>
      <c r="D29" s="6">
        <v>2.4500000000000002</v>
      </c>
      <c r="E29" s="4">
        <f t="shared" si="0"/>
        <v>61.250000000000007</v>
      </c>
      <c r="F29" s="6">
        <v>0.02</v>
      </c>
      <c r="G29" s="4">
        <f t="shared" si="1"/>
        <v>0.5</v>
      </c>
      <c r="H29" s="6">
        <v>0.08</v>
      </c>
      <c r="I29" s="4">
        <f t="shared" ref="I29" si="32">H29*C29</f>
        <v>2</v>
      </c>
      <c r="J29" s="6">
        <v>2.2200000000000002</v>
      </c>
      <c r="K29" s="4">
        <f t="shared" si="2"/>
        <v>55.500000000000007</v>
      </c>
      <c r="L29" s="6">
        <v>0.55000000000000004</v>
      </c>
      <c r="M29" s="4">
        <f t="shared" ref="M29" si="33">L29*C29</f>
        <v>13.750000000000002</v>
      </c>
    </row>
    <row r="30" spans="1:13" x14ac:dyDescent="0.3">
      <c r="A30" s="5"/>
      <c r="B30" s="6">
        <v>25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spans="1:13" x14ac:dyDescent="0.3">
      <c r="A31" s="7">
        <v>11</v>
      </c>
      <c r="B31" s="6"/>
      <c r="C31" s="6">
        <f t="shared" ref="C31" si="34">(B32+B30)/2</f>
        <v>25</v>
      </c>
      <c r="D31" s="6">
        <v>2.4</v>
      </c>
      <c r="E31" s="4">
        <f t="shared" si="0"/>
        <v>60</v>
      </c>
      <c r="F31" s="6">
        <v>0.02</v>
      </c>
      <c r="G31" s="4">
        <f t="shared" si="1"/>
        <v>0.5</v>
      </c>
      <c r="H31" s="6">
        <v>0.03</v>
      </c>
      <c r="I31" s="4">
        <f t="shared" ref="I31" si="35">H31*C31</f>
        <v>0.75</v>
      </c>
      <c r="J31" s="6">
        <v>2.38</v>
      </c>
      <c r="K31" s="4">
        <f t="shared" si="2"/>
        <v>59.5</v>
      </c>
      <c r="L31" s="6">
        <v>0.6</v>
      </c>
      <c r="M31" s="4">
        <f t="shared" ref="M31" si="36">L31*C31</f>
        <v>15</v>
      </c>
    </row>
    <row r="32" spans="1:13" x14ac:dyDescent="0.3">
      <c r="A32" s="5"/>
      <c r="B32" s="6">
        <v>25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1:13" x14ac:dyDescent="0.3">
      <c r="A33" s="7">
        <v>12</v>
      </c>
      <c r="B33" s="6"/>
      <c r="C33" s="6">
        <f t="shared" ref="C33" si="37">(B34+B32)/2</f>
        <v>25</v>
      </c>
      <c r="D33" s="6">
        <v>2.44</v>
      </c>
      <c r="E33" s="4">
        <f t="shared" si="0"/>
        <v>61</v>
      </c>
      <c r="F33" s="6">
        <v>0.02</v>
      </c>
      <c r="G33" s="4">
        <f t="shared" si="1"/>
        <v>0.5</v>
      </c>
      <c r="H33" s="6">
        <v>0.03</v>
      </c>
      <c r="I33" s="4">
        <f t="shared" ref="I33" si="38">H33*C33</f>
        <v>0.75</v>
      </c>
      <c r="J33" s="6">
        <v>2.4</v>
      </c>
      <c r="K33" s="4">
        <f t="shared" si="2"/>
        <v>60</v>
      </c>
      <c r="L33" s="6">
        <v>0.55000000000000004</v>
      </c>
      <c r="M33" s="4">
        <f t="shared" ref="M33" si="39">L33*C33</f>
        <v>13.750000000000002</v>
      </c>
    </row>
    <row r="34" spans="1:13" x14ac:dyDescent="0.3">
      <c r="A34" s="5"/>
      <c r="B34" s="6">
        <v>25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x14ac:dyDescent="0.3">
      <c r="A35" s="7">
        <v>13</v>
      </c>
      <c r="B35" s="6"/>
      <c r="C35" s="6">
        <f t="shared" ref="C35" si="40">(B36+B34)/2</f>
        <v>25</v>
      </c>
      <c r="D35" s="6">
        <v>2.13</v>
      </c>
      <c r="E35" s="4">
        <f t="shared" si="0"/>
        <v>53.25</v>
      </c>
      <c r="F35" s="6">
        <v>0.02</v>
      </c>
      <c r="G35" s="4">
        <f t="shared" si="1"/>
        <v>0.5</v>
      </c>
      <c r="H35" s="6">
        <v>0.04</v>
      </c>
      <c r="I35" s="4">
        <f t="shared" ref="I35" si="41">H35*C35</f>
        <v>1</v>
      </c>
      <c r="J35" s="6">
        <v>2.0499999999999998</v>
      </c>
      <c r="K35" s="4">
        <f t="shared" si="2"/>
        <v>51.249999999999993</v>
      </c>
      <c r="L35" s="6">
        <v>0.6</v>
      </c>
      <c r="M35" s="4">
        <f t="shared" ref="M35" si="42">L35*C35</f>
        <v>15</v>
      </c>
    </row>
    <row r="36" spans="1:13" x14ac:dyDescent="0.3">
      <c r="A36" s="5"/>
      <c r="B36" s="6">
        <v>25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13" x14ac:dyDescent="0.3">
      <c r="A37" s="7">
        <v>14</v>
      </c>
      <c r="B37" s="6"/>
      <c r="C37" s="6">
        <f t="shared" ref="C37" si="43">(B38+B36)/2</f>
        <v>25</v>
      </c>
      <c r="D37" s="6">
        <v>2.36</v>
      </c>
      <c r="E37" s="4">
        <f t="shared" si="0"/>
        <v>59</v>
      </c>
      <c r="F37" s="6">
        <v>0.02</v>
      </c>
      <c r="G37" s="4">
        <f t="shared" si="1"/>
        <v>0.5</v>
      </c>
      <c r="H37" s="6">
        <v>0.03</v>
      </c>
      <c r="I37" s="4">
        <f t="shared" ref="I37" si="44">H37*C37</f>
        <v>0.75</v>
      </c>
      <c r="J37" s="6">
        <v>2.31</v>
      </c>
      <c r="K37" s="4">
        <f t="shared" si="2"/>
        <v>57.75</v>
      </c>
      <c r="L37" s="6">
        <v>0.6</v>
      </c>
      <c r="M37" s="4">
        <f t="shared" ref="M37" si="45">L37*C37</f>
        <v>15</v>
      </c>
    </row>
    <row r="38" spans="1:13" x14ac:dyDescent="0.3">
      <c r="A38" s="5"/>
      <c r="B38" s="6">
        <v>25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1:13" x14ac:dyDescent="0.3">
      <c r="A39" s="7">
        <v>15</v>
      </c>
      <c r="B39" s="6"/>
      <c r="C39" s="6">
        <f t="shared" ref="C39" si="46">(B40+B38)/2</f>
        <v>21.3</v>
      </c>
      <c r="D39" s="6">
        <v>2.5299999999999998</v>
      </c>
      <c r="E39" s="4">
        <f t="shared" si="0"/>
        <v>53.888999999999996</v>
      </c>
      <c r="F39" s="6">
        <v>0.02</v>
      </c>
      <c r="G39" s="4">
        <f t="shared" si="1"/>
        <v>0.42600000000000005</v>
      </c>
      <c r="H39" s="6">
        <v>0.05</v>
      </c>
      <c r="I39" s="4">
        <f t="shared" ref="I39" si="47">H39*C39</f>
        <v>1.0650000000000002</v>
      </c>
      <c r="J39" s="6">
        <v>2.42</v>
      </c>
      <c r="K39" s="4">
        <f t="shared" si="2"/>
        <v>51.545999999999999</v>
      </c>
      <c r="L39" s="6">
        <v>0.57999999999999996</v>
      </c>
      <c r="M39" s="4">
        <f t="shared" ref="M39" si="48">L39*C39</f>
        <v>12.353999999999999</v>
      </c>
    </row>
    <row r="40" spans="1:13" x14ac:dyDescent="0.3">
      <c r="A40" s="5"/>
      <c r="B40" s="6">
        <v>17.600000000000001</v>
      </c>
      <c r="C40" s="6"/>
      <c r="E40" s="6"/>
      <c r="F40" s="6"/>
      <c r="G40" s="6"/>
      <c r="H40" s="6"/>
      <c r="I40" s="6"/>
      <c r="J40" s="6"/>
      <c r="K40" s="6"/>
      <c r="L40" s="6"/>
      <c r="M40" s="6"/>
    </row>
    <row r="41" spans="1:13" x14ac:dyDescent="0.3">
      <c r="A41" s="7" t="s">
        <v>10</v>
      </c>
      <c r="B41" s="6"/>
      <c r="C41" s="6">
        <f>(B42+B40)/2</f>
        <v>12.5</v>
      </c>
      <c r="D41" s="6">
        <v>2.59</v>
      </c>
      <c r="E41" s="4">
        <f t="shared" si="0"/>
        <v>32.375</v>
      </c>
      <c r="F41" s="6">
        <v>0.02</v>
      </c>
      <c r="G41" s="4">
        <f t="shared" si="1"/>
        <v>0.25</v>
      </c>
      <c r="H41" s="6">
        <v>0.08</v>
      </c>
      <c r="I41" s="4">
        <f t="shared" ref="I41" si="49">H41*C41</f>
        <v>1</v>
      </c>
      <c r="J41" s="6">
        <v>2.38</v>
      </c>
      <c r="K41" s="4">
        <f t="shared" si="2"/>
        <v>29.75</v>
      </c>
      <c r="L41" s="6">
        <v>0.57999999999999996</v>
      </c>
      <c r="M41" s="4">
        <f t="shared" ref="M41" si="50">L41*C41</f>
        <v>7.2499999999999991</v>
      </c>
    </row>
    <row r="42" spans="1:13" x14ac:dyDescent="0.3">
      <c r="A42" s="5"/>
      <c r="B42" s="6">
        <v>7.4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</row>
    <row r="43" spans="1:13" x14ac:dyDescent="0.3">
      <c r="A43" s="7">
        <v>16</v>
      </c>
      <c r="B43" s="6"/>
      <c r="C43" s="6">
        <f t="shared" ref="C43" si="51">(B44+B42)/2</f>
        <v>16.2</v>
      </c>
      <c r="D43" s="6">
        <v>0</v>
      </c>
      <c r="E43" s="4">
        <f t="shared" si="0"/>
        <v>0</v>
      </c>
      <c r="F43" s="6">
        <v>0</v>
      </c>
      <c r="G43" s="4">
        <f t="shared" si="1"/>
        <v>0</v>
      </c>
      <c r="H43" s="6">
        <v>0</v>
      </c>
      <c r="I43" s="4">
        <f t="shared" ref="I43" si="52">H43*C43</f>
        <v>0</v>
      </c>
      <c r="J43" s="6">
        <v>0</v>
      </c>
      <c r="K43" s="4">
        <f t="shared" si="2"/>
        <v>0</v>
      </c>
      <c r="L43" s="6">
        <v>0</v>
      </c>
      <c r="M43" s="4">
        <f t="shared" ref="M43" si="53">L43*C43</f>
        <v>0</v>
      </c>
    </row>
    <row r="44" spans="1:13" x14ac:dyDescent="0.3">
      <c r="A44" s="5"/>
      <c r="B44" s="6">
        <v>25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1:13" x14ac:dyDescent="0.3">
      <c r="A45" s="7">
        <v>17</v>
      </c>
      <c r="B45" s="6"/>
      <c r="C45" s="6">
        <f t="shared" ref="C45" si="54">(B46+B44)/2</f>
        <v>23.1</v>
      </c>
      <c r="D45" s="6">
        <v>0</v>
      </c>
      <c r="E45" s="4">
        <f t="shared" si="0"/>
        <v>0</v>
      </c>
      <c r="F45" s="6">
        <v>0</v>
      </c>
      <c r="G45" s="4">
        <f t="shared" si="1"/>
        <v>0</v>
      </c>
      <c r="H45" s="6">
        <v>0</v>
      </c>
      <c r="I45" s="4">
        <f t="shared" ref="I45" si="55">H45*C45</f>
        <v>0</v>
      </c>
      <c r="J45" s="6">
        <v>0</v>
      </c>
      <c r="K45" s="4">
        <f t="shared" si="2"/>
        <v>0</v>
      </c>
      <c r="L45" s="6">
        <v>0</v>
      </c>
      <c r="M45" s="4">
        <f t="shared" ref="M45" si="56">L45*C45</f>
        <v>0</v>
      </c>
    </row>
    <row r="46" spans="1:13" x14ac:dyDescent="0.3">
      <c r="A46" s="5"/>
      <c r="B46" s="6">
        <v>21.2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</row>
    <row r="47" spans="1:13" x14ac:dyDescent="0.3">
      <c r="A47" s="7" t="s">
        <v>24</v>
      </c>
      <c r="B47" s="6"/>
      <c r="C47" s="6">
        <f>(B46)/2</f>
        <v>10.6</v>
      </c>
      <c r="D47" s="6">
        <v>0</v>
      </c>
      <c r="E47" s="4">
        <f t="shared" si="0"/>
        <v>0</v>
      </c>
      <c r="F47" s="6">
        <v>0</v>
      </c>
      <c r="G47" s="4">
        <f t="shared" si="1"/>
        <v>0</v>
      </c>
      <c r="H47" s="6">
        <v>0</v>
      </c>
      <c r="I47" s="4">
        <f t="shared" ref="I47" si="57">H47*C47</f>
        <v>0</v>
      </c>
      <c r="J47" s="6">
        <v>0</v>
      </c>
      <c r="K47" s="4">
        <f t="shared" si="2"/>
        <v>0</v>
      </c>
      <c r="L47" s="6">
        <v>0</v>
      </c>
      <c r="M47" s="4">
        <f t="shared" ref="M47" si="58">L47*C47</f>
        <v>0</v>
      </c>
    </row>
    <row r="48" spans="1:13" x14ac:dyDescent="0.3">
      <c r="A48" s="9" t="s">
        <v>13</v>
      </c>
      <c r="B48" s="10">
        <f>SUM(B7:B47)</f>
        <v>446.2</v>
      </c>
      <c r="C48" s="10">
        <f>SUM(C7:C47)</f>
        <v>446.20000000000005</v>
      </c>
      <c r="D48" s="10"/>
      <c r="E48" s="10">
        <f>SUM(E7:E47)</f>
        <v>1012.039</v>
      </c>
      <c r="F48" s="10"/>
      <c r="G48" s="10">
        <f>SUM(G7:G47)</f>
        <v>7.9260000000000002</v>
      </c>
      <c r="H48" s="10"/>
      <c r="I48" s="10">
        <f>SUM(I7:I47)</f>
        <v>18.865000000000002</v>
      </c>
      <c r="J48" s="10"/>
      <c r="K48" s="10">
        <f>SUM(K7:K47)</f>
        <v>962.971</v>
      </c>
      <c r="L48" s="10"/>
      <c r="M48" s="10">
        <f>SUM(M7:M47)</f>
        <v>221.50400000000002</v>
      </c>
    </row>
  </sheetData>
  <mergeCells count="8">
    <mergeCell ref="J5:K5"/>
    <mergeCell ref="L5:M5"/>
    <mergeCell ref="A5:A6"/>
    <mergeCell ref="B5:B6"/>
    <mergeCell ref="C5:C6"/>
    <mergeCell ref="D5:E5"/>
    <mergeCell ref="F5:G5"/>
    <mergeCell ref="H5:I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workbookViewId="0">
      <pane ySplit="6" topLeftCell="A40" activePane="bottomLeft" state="frozen"/>
      <selection activeCell="A66" sqref="A66:XFD66"/>
      <selection pane="bottomLeft" activeCell="A66" sqref="A66:XFD66"/>
    </sheetView>
  </sheetViews>
  <sheetFormatPr defaultColWidth="9.109375" defaultRowHeight="16.8" x14ac:dyDescent="0.3"/>
  <cols>
    <col min="1" max="13" width="12" style="1" customWidth="1"/>
    <col min="14" max="16384" width="9.109375" style="1"/>
  </cols>
  <sheetData>
    <row r="1" spans="1:13" x14ac:dyDescent="0.3">
      <c r="A1" s="12" t="s">
        <v>20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3" x14ac:dyDescent="0.3">
      <c r="A2" s="12" t="s">
        <v>21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4" spans="1:13" ht="17.399999999999999" thickBot="1" x14ac:dyDescent="0.35"/>
    <row r="5" spans="1:13" ht="42.75" customHeight="1" x14ac:dyDescent="0.3">
      <c r="A5" s="156" t="s">
        <v>0</v>
      </c>
      <c r="B5" s="158" t="s">
        <v>2</v>
      </c>
      <c r="C5" s="160" t="s">
        <v>1</v>
      </c>
      <c r="D5" s="146" t="s">
        <v>6</v>
      </c>
      <c r="E5" s="146"/>
      <c r="F5" s="146" t="s">
        <v>7</v>
      </c>
      <c r="G5" s="146"/>
      <c r="H5" s="146" t="s">
        <v>14</v>
      </c>
      <c r="I5" s="146"/>
      <c r="J5" s="146" t="s">
        <v>15</v>
      </c>
      <c r="K5" s="146"/>
      <c r="L5" s="146" t="s">
        <v>25</v>
      </c>
      <c r="M5" s="146"/>
    </row>
    <row r="6" spans="1:13" x14ac:dyDescent="0.3">
      <c r="A6" s="157"/>
      <c r="B6" s="159"/>
      <c r="C6" s="161"/>
      <c r="D6" s="2" t="s">
        <v>5</v>
      </c>
      <c r="E6" s="2" t="s">
        <v>3</v>
      </c>
      <c r="F6" s="2" t="s">
        <v>3</v>
      </c>
      <c r="G6" s="2" t="s">
        <v>4</v>
      </c>
      <c r="H6" s="2" t="s">
        <v>3</v>
      </c>
      <c r="I6" s="2" t="s">
        <v>4</v>
      </c>
      <c r="J6" s="2" t="s">
        <v>5</v>
      </c>
      <c r="K6" s="2" t="s">
        <v>3</v>
      </c>
      <c r="L6" s="2" t="s">
        <v>5</v>
      </c>
      <c r="M6" s="2" t="s">
        <v>3</v>
      </c>
    </row>
    <row r="7" spans="1:13" x14ac:dyDescent="0.3">
      <c r="A7" s="3" t="s">
        <v>26</v>
      </c>
      <c r="B7" s="4"/>
      <c r="C7" s="4">
        <f>(B8)/2</f>
        <v>12.5</v>
      </c>
      <c r="D7" s="4">
        <v>2.5</v>
      </c>
      <c r="E7" s="4">
        <f t="shared" ref="E7:E47" si="0">D7*C7</f>
        <v>31.25</v>
      </c>
      <c r="F7" s="4">
        <v>0.02</v>
      </c>
      <c r="G7" s="4">
        <f t="shared" ref="G7:G47" si="1">F7*C7</f>
        <v>0.25</v>
      </c>
      <c r="H7" s="4">
        <v>0.09</v>
      </c>
      <c r="I7" s="4">
        <f>H7*C7</f>
        <v>1.125</v>
      </c>
      <c r="J7" s="4">
        <v>2.34</v>
      </c>
      <c r="K7" s="4">
        <f t="shared" ref="K7:K47" si="2">J7*C7</f>
        <v>29.25</v>
      </c>
      <c r="L7" s="4">
        <v>0.8</v>
      </c>
      <c r="M7" s="4">
        <f>L7*C7</f>
        <v>10</v>
      </c>
    </row>
    <row r="8" spans="1:13" x14ac:dyDescent="0.3">
      <c r="A8" s="5"/>
      <c r="B8" s="6">
        <v>25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x14ac:dyDescent="0.3">
      <c r="A9" s="7">
        <v>1</v>
      </c>
      <c r="B9" s="4"/>
      <c r="C9" s="6">
        <f>(B10+B8)/2</f>
        <v>25</v>
      </c>
      <c r="D9" s="6">
        <v>3.01</v>
      </c>
      <c r="E9" s="4">
        <f t="shared" si="0"/>
        <v>75.25</v>
      </c>
      <c r="F9" s="6">
        <v>0.02</v>
      </c>
      <c r="G9" s="4">
        <f t="shared" si="1"/>
        <v>0.5</v>
      </c>
      <c r="H9" s="6">
        <v>0.04</v>
      </c>
      <c r="I9" s="4">
        <f t="shared" ref="I9" si="3">H9*C9</f>
        <v>1</v>
      </c>
      <c r="J9" s="6">
        <v>2.92</v>
      </c>
      <c r="K9" s="4">
        <f t="shared" si="2"/>
        <v>73</v>
      </c>
      <c r="L9" s="6">
        <v>0.55000000000000004</v>
      </c>
      <c r="M9" s="4">
        <f t="shared" ref="M9" si="4">L9*C9</f>
        <v>13.750000000000002</v>
      </c>
    </row>
    <row r="10" spans="1:13" x14ac:dyDescent="0.3">
      <c r="A10" s="5"/>
      <c r="B10" s="6">
        <v>25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x14ac:dyDescent="0.3">
      <c r="A11" s="7">
        <v>2</v>
      </c>
      <c r="B11" s="4"/>
      <c r="C11" s="6">
        <f>(B12+B10)/2</f>
        <v>25</v>
      </c>
      <c r="D11" s="6">
        <v>2.88</v>
      </c>
      <c r="E11" s="4">
        <f t="shared" si="0"/>
        <v>72</v>
      </c>
      <c r="F11" s="6">
        <v>0.02</v>
      </c>
      <c r="G11" s="4">
        <f t="shared" si="1"/>
        <v>0.5</v>
      </c>
      <c r="H11" s="6">
        <v>0.06</v>
      </c>
      <c r="I11" s="4">
        <f t="shared" ref="I11" si="5">H11*C11</f>
        <v>1.5</v>
      </c>
      <c r="J11" s="6">
        <v>2.74</v>
      </c>
      <c r="K11" s="4">
        <f t="shared" si="2"/>
        <v>68.5</v>
      </c>
      <c r="L11" s="6">
        <v>0.57999999999999996</v>
      </c>
      <c r="M11" s="4">
        <f t="shared" ref="M11" si="6">L11*C11</f>
        <v>14.499999999999998</v>
      </c>
    </row>
    <row r="12" spans="1:13" x14ac:dyDescent="0.3">
      <c r="A12" s="5"/>
      <c r="B12" s="6">
        <v>25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3" x14ac:dyDescent="0.3">
      <c r="A13" s="7">
        <v>3</v>
      </c>
      <c r="B13" s="4"/>
      <c r="C13" s="6">
        <f t="shared" ref="C13" si="7">(B14+B12)/2</f>
        <v>25</v>
      </c>
      <c r="D13" s="6">
        <v>2.99</v>
      </c>
      <c r="E13" s="4">
        <f t="shared" si="0"/>
        <v>74.75</v>
      </c>
      <c r="F13" s="6">
        <v>0.02</v>
      </c>
      <c r="G13" s="4">
        <f t="shared" si="1"/>
        <v>0.5</v>
      </c>
      <c r="H13" s="6">
        <v>0.06</v>
      </c>
      <c r="I13" s="4">
        <f t="shared" ref="I13" si="8">H13*C13</f>
        <v>1.5</v>
      </c>
      <c r="J13" s="6">
        <v>2.84</v>
      </c>
      <c r="K13" s="4">
        <f t="shared" si="2"/>
        <v>71</v>
      </c>
      <c r="L13" s="6">
        <v>0.55000000000000004</v>
      </c>
      <c r="M13" s="4">
        <f t="shared" ref="M13" si="9">L13*C13</f>
        <v>13.750000000000002</v>
      </c>
    </row>
    <row r="14" spans="1:13" x14ac:dyDescent="0.3">
      <c r="A14" s="5"/>
      <c r="B14" s="6">
        <v>25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 x14ac:dyDescent="0.3">
      <c r="A15" s="7">
        <v>4</v>
      </c>
      <c r="B15" s="4"/>
      <c r="C15" s="6">
        <f t="shared" ref="C15" si="10">(B16+B14)/2</f>
        <v>25</v>
      </c>
      <c r="D15" s="6">
        <v>2.78</v>
      </c>
      <c r="E15" s="4">
        <f t="shared" si="0"/>
        <v>69.5</v>
      </c>
      <c r="F15" s="6">
        <v>0.02</v>
      </c>
      <c r="G15" s="4">
        <f t="shared" si="1"/>
        <v>0.5</v>
      </c>
      <c r="H15" s="6">
        <v>0.06</v>
      </c>
      <c r="I15" s="4">
        <f t="shared" ref="I15" si="11">H15*C15</f>
        <v>1.5</v>
      </c>
      <c r="J15" s="6">
        <v>2.64</v>
      </c>
      <c r="K15" s="4">
        <f t="shared" si="2"/>
        <v>66</v>
      </c>
      <c r="L15" s="6">
        <v>0.57999999999999996</v>
      </c>
      <c r="M15" s="4">
        <f t="shared" ref="M15" si="12">L15*C15</f>
        <v>14.499999999999998</v>
      </c>
    </row>
    <row r="16" spans="1:13" x14ac:dyDescent="0.3">
      <c r="A16" s="5"/>
      <c r="B16" s="6">
        <v>25</v>
      </c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x14ac:dyDescent="0.3">
      <c r="A17" s="7">
        <v>5</v>
      </c>
      <c r="B17" s="4"/>
      <c r="C17" s="6">
        <f t="shared" ref="C17" si="13">(B18+B16)/2</f>
        <v>25</v>
      </c>
      <c r="D17" s="6">
        <v>2.59</v>
      </c>
      <c r="E17" s="4">
        <f t="shared" si="0"/>
        <v>64.75</v>
      </c>
      <c r="F17" s="6">
        <v>0.01</v>
      </c>
      <c r="G17" s="4">
        <f t="shared" si="1"/>
        <v>0.25</v>
      </c>
      <c r="H17" s="6">
        <v>0.04</v>
      </c>
      <c r="I17" s="4">
        <f t="shared" ref="I17" si="14">H17*C17</f>
        <v>1</v>
      </c>
      <c r="J17" s="6">
        <v>2.48</v>
      </c>
      <c r="K17" s="4">
        <f t="shared" si="2"/>
        <v>62</v>
      </c>
      <c r="L17" s="6">
        <v>0.43</v>
      </c>
      <c r="M17" s="4">
        <f t="shared" ref="M17" si="15">L17*C17</f>
        <v>10.75</v>
      </c>
    </row>
    <row r="18" spans="1:13" x14ac:dyDescent="0.3">
      <c r="A18" s="5"/>
      <c r="B18" s="6">
        <v>25</v>
      </c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x14ac:dyDescent="0.3">
      <c r="A19" s="7">
        <v>6</v>
      </c>
      <c r="B19" s="4"/>
      <c r="C19" s="6">
        <f t="shared" ref="C19" si="16">(B20+B18)/2</f>
        <v>25</v>
      </c>
      <c r="D19" s="6">
        <v>2.39</v>
      </c>
      <c r="E19" s="4">
        <f t="shared" si="0"/>
        <v>59.75</v>
      </c>
      <c r="F19" s="6">
        <v>0.02</v>
      </c>
      <c r="G19" s="4">
        <f t="shared" si="1"/>
        <v>0.5</v>
      </c>
      <c r="H19" s="6">
        <v>0.05</v>
      </c>
      <c r="I19" s="4">
        <f t="shared" ref="I19" si="17">H19*C19</f>
        <v>1.25</v>
      </c>
      <c r="J19" s="6">
        <v>2.29</v>
      </c>
      <c r="K19" s="4">
        <f t="shared" si="2"/>
        <v>57.25</v>
      </c>
      <c r="L19" s="6">
        <v>0.6</v>
      </c>
      <c r="M19" s="4">
        <f t="shared" ref="M19" si="18">L19*C19</f>
        <v>15</v>
      </c>
    </row>
    <row r="20" spans="1:13" x14ac:dyDescent="0.3">
      <c r="A20" s="5"/>
      <c r="B20" s="6">
        <v>25</v>
      </c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  <row r="21" spans="1:13" x14ac:dyDescent="0.3">
      <c r="A21" s="7">
        <v>7</v>
      </c>
      <c r="B21" s="4"/>
      <c r="C21" s="6">
        <f t="shared" ref="C21" si="19">(B22+B20)/2</f>
        <v>25</v>
      </c>
      <c r="D21" s="6">
        <v>2.62</v>
      </c>
      <c r="E21" s="4">
        <f t="shared" si="0"/>
        <v>65.5</v>
      </c>
      <c r="F21" s="6">
        <v>0.02</v>
      </c>
      <c r="G21" s="4">
        <f t="shared" si="1"/>
        <v>0.5</v>
      </c>
      <c r="H21" s="6">
        <v>0.06</v>
      </c>
      <c r="I21" s="4">
        <f t="shared" ref="I21" si="20">H21*C21</f>
        <v>1.5</v>
      </c>
      <c r="J21" s="6">
        <v>2.4500000000000002</v>
      </c>
      <c r="K21" s="4">
        <f t="shared" si="2"/>
        <v>61.250000000000007</v>
      </c>
      <c r="L21" s="6">
        <v>0.56000000000000005</v>
      </c>
      <c r="M21" s="4">
        <f t="shared" ref="M21" si="21">L21*C21</f>
        <v>14.000000000000002</v>
      </c>
    </row>
    <row r="22" spans="1:13" x14ac:dyDescent="0.3">
      <c r="A22" s="5"/>
      <c r="B22" s="6">
        <v>25</v>
      </c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3" x14ac:dyDescent="0.3">
      <c r="A23" s="7">
        <v>8</v>
      </c>
      <c r="B23" s="4"/>
      <c r="C23" s="6">
        <f t="shared" ref="C23" si="22">(B24+B22)/2</f>
        <v>25</v>
      </c>
      <c r="D23" s="6">
        <v>2.44</v>
      </c>
      <c r="E23" s="4">
        <f t="shared" si="0"/>
        <v>61</v>
      </c>
      <c r="F23" s="6">
        <v>0.02</v>
      </c>
      <c r="G23" s="4">
        <f t="shared" si="1"/>
        <v>0.5</v>
      </c>
      <c r="H23" s="6">
        <v>0.03</v>
      </c>
      <c r="I23" s="4">
        <f t="shared" ref="I23" si="23">H23*C23</f>
        <v>0.75</v>
      </c>
      <c r="J23" s="6">
        <v>2.38</v>
      </c>
      <c r="K23" s="4">
        <f t="shared" si="2"/>
        <v>59.5</v>
      </c>
      <c r="L23" s="6">
        <v>0.53</v>
      </c>
      <c r="M23" s="4">
        <f t="shared" ref="M23" si="24">L23*C23</f>
        <v>13.25</v>
      </c>
    </row>
    <row r="24" spans="1:13" x14ac:dyDescent="0.3">
      <c r="A24" s="5"/>
      <c r="B24" s="6">
        <v>25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1:13" x14ac:dyDescent="0.3">
      <c r="A25" s="7">
        <v>9</v>
      </c>
      <c r="B25" s="4"/>
      <c r="C25" s="6">
        <f t="shared" ref="C25" si="25">(B26+B24)/2</f>
        <v>25</v>
      </c>
      <c r="D25" s="6">
        <v>2.4500000000000002</v>
      </c>
      <c r="E25" s="4">
        <f t="shared" si="0"/>
        <v>61.250000000000007</v>
      </c>
      <c r="F25" s="6">
        <v>0.03</v>
      </c>
      <c r="G25" s="4">
        <f t="shared" si="1"/>
        <v>0.75</v>
      </c>
      <c r="H25" s="6">
        <v>0.02</v>
      </c>
      <c r="I25" s="4">
        <f t="shared" ref="I25" si="26">H25*C25</f>
        <v>0.5</v>
      </c>
      <c r="J25" s="6">
        <v>2.48</v>
      </c>
      <c r="K25" s="4">
        <f t="shared" si="2"/>
        <v>62</v>
      </c>
      <c r="L25" s="6">
        <v>0.56999999999999995</v>
      </c>
      <c r="M25" s="4">
        <f t="shared" ref="M25" si="27">L25*C25</f>
        <v>14.249999999999998</v>
      </c>
    </row>
    <row r="26" spans="1:13" x14ac:dyDescent="0.3">
      <c r="A26" s="5"/>
      <c r="B26" s="6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</row>
    <row r="27" spans="1:13" x14ac:dyDescent="0.3">
      <c r="A27" s="7">
        <v>10</v>
      </c>
      <c r="B27" s="4"/>
      <c r="C27" s="6">
        <f t="shared" ref="C27" si="28">(B28+B26)/2</f>
        <v>25</v>
      </c>
      <c r="D27" s="6">
        <v>2.34</v>
      </c>
      <c r="E27" s="4">
        <f t="shared" si="0"/>
        <v>58.5</v>
      </c>
      <c r="F27" s="6">
        <v>0.02</v>
      </c>
      <c r="G27" s="4">
        <f t="shared" si="1"/>
        <v>0.5</v>
      </c>
      <c r="H27" s="6">
        <v>0.05</v>
      </c>
      <c r="I27" s="4">
        <f t="shared" ref="I27" si="29">H27*C27</f>
        <v>1.25</v>
      </c>
      <c r="J27" s="6">
        <v>2.2400000000000002</v>
      </c>
      <c r="K27" s="4">
        <f t="shared" si="2"/>
        <v>56.000000000000007</v>
      </c>
      <c r="L27" s="6">
        <v>0.6</v>
      </c>
      <c r="M27" s="4">
        <f t="shared" ref="M27" si="30">L27*C27</f>
        <v>15</v>
      </c>
    </row>
    <row r="28" spans="1:13" x14ac:dyDescent="0.3">
      <c r="A28" s="5"/>
      <c r="B28" s="6">
        <v>25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  <row r="29" spans="1:13" x14ac:dyDescent="0.3">
      <c r="A29" s="7">
        <v>11</v>
      </c>
      <c r="B29" s="4"/>
      <c r="C29" s="6">
        <f t="shared" ref="C29" si="31">(B30+B28)/2</f>
        <v>25</v>
      </c>
      <c r="D29" s="6">
        <v>2.29</v>
      </c>
      <c r="E29" s="4">
        <f t="shared" si="0"/>
        <v>57.25</v>
      </c>
      <c r="F29" s="6">
        <v>0.02</v>
      </c>
      <c r="G29" s="4">
        <f t="shared" si="1"/>
        <v>0.5</v>
      </c>
      <c r="H29" s="6">
        <v>0.04</v>
      </c>
      <c r="I29" s="4">
        <f t="shared" ref="I29" si="32">H29*C29</f>
        <v>1</v>
      </c>
      <c r="J29" s="6">
        <v>2.2200000000000002</v>
      </c>
      <c r="K29" s="4">
        <f t="shared" si="2"/>
        <v>55.500000000000007</v>
      </c>
      <c r="L29" s="6">
        <v>0.6</v>
      </c>
      <c r="M29" s="4">
        <f t="shared" ref="M29" si="33">L29*C29</f>
        <v>15</v>
      </c>
    </row>
    <row r="30" spans="1:13" x14ac:dyDescent="0.3">
      <c r="A30" s="5"/>
      <c r="B30" s="6">
        <v>25</v>
      </c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 spans="1:13" x14ac:dyDescent="0.3">
      <c r="A31" s="7">
        <v>12</v>
      </c>
      <c r="B31" s="4"/>
      <c r="C31" s="6">
        <f t="shared" ref="C31" si="34">(B32+B30)/2</f>
        <v>25</v>
      </c>
      <c r="D31" s="6">
        <v>2.37</v>
      </c>
      <c r="E31" s="4">
        <f t="shared" si="0"/>
        <v>59.25</v>
      </c>
      <c r="F31" s="6">
        <v>0.02</v>
      </c>
      <c r="G31" s="4">
        <f t="shared" si="1"/>
        <v>0.5</v>
      </c>
      <c r="H31" s="6">
        <v>0.02</v>
      </c>
      <c r="I31" s="4">
        <f t="shared" ref="I31" si="35">H31*C31</f>
        <v>0.5</v>
      </c>
      <c r="J31" s="6">
        <v>2.35</v>
      </c>
      <c r="K31" s="4">
        <f t="shared" si="2"/>
        <v>58.75</v>
      </c>
      <c r="L31" s="6">
        <v>0.55000000000000004</v>
      </c>
      <c r="M31" s="4">
        <f t="shared" ref="M31" si="36">L31*C31</f>
        <v>13.750000000000002</v>
      </c>
    </row>
    <row r="32" spans="1:13" x14ac:dyDescent="0.3">
      <c r="A32" s="5"/>
      <c r="B32" s="6">
        <v>25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</row>
    <row r="33" spans="1:13" x14ac:dyDescent="0.3">
      <c r="A33" s="7">
        <v>13</v>
      </c>
      <c r="B33" s="4"/>
      <c r="C33" s="6">
        <f t="shared" ref="C33" si="37">(B34+B32)/2</f>
        <v>25</v>
      </c>
      <c r="D33" s="6">
        <v>2.66</v>
      </c>
      <c r="E33" s="4">
        <f t="shared" si="0"/>
        <v>66.5</v>
      </c>
      <c r="F33" s="6">
        <v>0.02</v>
      </c>
      <c r="G33" s="4">
        <f t="shared" si="1"/>
        <v>0.5</v>
      </c>
      <c r="H33" s="6">
        <v>0.08</v>
      </c>
      <c r="I33" s="4">
        <f t="shared" ref="I33" si="38">H33*C33</f>
        <v>2</v>
      </c>
      <c r="J33" s="6">
        <v>2.4300000000000002</v>
      </c>
      <c r="K33" s="4">
        <f t="shared" si="2"/>
        <v>60.750000000000007</v>
      </c>
      <c r="L33" s="6">
        <v>0.55000000000000004</v>
      </c>
      <c r="M33" s="4">
        <f t="shared" ref="M33" si="39">L33*C33</f>
        <v>13.750000000000002</v>
      </c>
    </row>
    <row r="34" spans="1:13" x14ac:dyDescent="0.3">
      <c r="A34" s="5"/>
      <c r="B34" s="6">
        <v>25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</row>
    <row r="35" spans="1:13" x14ac:dyDescent="0.3">
      <c r="A35" s="7">
        <v>14</v>
      </c>
      <c r="B35" s="4"/>
      <c r="C35" s="6">
        <f t="shared" ref="C35" si="40">(B36+B34)/2</f>
        <v>25</v>
      </c>
      <c r="D35" s="6">
        <v>2.5499999999999998</v>
      </c>
      <c r="E35" s="4">
        <f t="shared" si="0"/>
        <v>63.749999999999993</v>
      </c>
      <c r="F35" s="6">
        <v>0.02</v>
      </c>
      <c r="G35" s="4">
        <f t="shared" si="1"/>
        <v>0.5</v>
      </c>
      <c r="H35" s="6">
        <v>0.02</v>
      </c>
      <c r="I35" s="4">
        <f t="shared" ref="I35" si="41">H35*C35</f>
        <v>0.5</v>
      </c>
      <c r="J35" s="6">
        <v>2.5499999999999998</v>
      </c>
      <c r="K35" s="4">
        <f t="shared" si="2"/>
        <v>63.749999999999993</v>
      </c>
      <c r="L35" s="6">
        <v>0.56999999999999995</v>
      </c>
      <c r="M35" s="4">
        <f t="shared" ref="M35" si="42">L35*C35</f>
        <v>14.249999999999998</v>
      </c>
    </row>
    <row r="36" spans="1:13" x14ac:dyDescent="0.3">
      <c r="A36" s="5"/>
      <c r="B36" s="6">
        <v>25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13" x14ac:dyDescent="0.3">
      <c r="A37" s="7">
        <v>15</v>
      </c>
      <c r="B37" s="4"/>
      <c r="C37" s="6">
        <f t="shared" ref="C37" si="43">(B38+B36)/2</f>
        <v>25</v>
      </c>
      <c r="D37" s="6">
        <v>2.52</v>
      </c>
      <c r="E37" s="4">
        <f t="shared" si="0"/>
        <v>63</v>
      </c>
      <c r="F37" s="6">
        <v>0.02</v>
      </c>
      <c r="G37" s="4">
        <f t="shared" si="1"/>
        <v>0.5</v>
      </c>
      <c r="H37" s="6">
        <v>0.04</v>
      </c>
      <c r="I37" s="4">
        <f t="shared" ref="I37" si="44">H37*C37</f>
        <v>1</v>
      </c>
      <c r="J37" s="6">
        <v>2.4500000000000002</v>
      </c>
      <c r="K37" s="4">
        <f t="shared" si="2"/>
        <v>61.250000000000007</v>
      </c>
      <c r="L37" s="6">
        <v>0.56000000000000005</v>
      </c>
      <c r="M37" s="4">
        <f t="shared" ref="M37" si="45">L37*C37</f>
        <v>14.000000000000002</v>
      </c>
    </row>
    <row r="38" spans="1:13" x14ac:dyDescent="0.3">
      <c r="A38" s="5"/>
      <c r="B38" s="6">
        <v>25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</row>
    <row r="39" spans="1:13" x14ac:dyDescent="0.3">
      <c r="A39" s="7">
        <v>16</v>
      </c>
      <c r="B39" s="4"/>
      <c r="C39" s="6">
        <f t="shared" ref="C39" si="46">(B40+B38)/2</f>
        <v>25</v>
      </c>
      <c r="D39" s="6">
        <v>2.44</v>
      </c>
      <c r="E39" s="4">
        <f t="shared" si="0"/>
        <v>61</v>
      </c>
      <c r="F39" s="6">
        <v>0.02</v>
      </c>
      <c r="G39" s="4">
        <f t="shared" si="1"/>
        <v>0.5</v>
      </c>
      <c r="H39" s="6">
        <v>0.02</v>
      </c>
      <c r="I39" s="4">
        <f t="shared" ref="I39" si="47">H39*C39</f>
        <v>0.5</v>
      </c>
      <c r="J39" s="6">
        <v>2.42</v>
      </c>
      <c r="K39" s="4">
        <f t="shared" si="2"/>
        <v>60.5</v>
      </c>
      <c r="L39" s="6">
        <v>0.57999999999999996</v>
      </c>
      <c r="M39" s="4">
        <f t="shared" ref="M39" si="48">L39*C39</f>
        <v>14.499999999999998</v>
      </c>
    </row>
    <row r="40" spans="1:13" x14ac:dyDescent="0.3">
      <c r="A40" s="5"/>
      <c r="B40" s="6">
        <v>25</v>
      </c>
      <c r="C40" s="6"/>
      <c r="E40" s="6"/>
      <c r="F40" s="6"/>
      <c r="G40" s="6"/>
      <c r="H40" s="6"/>
      <c r="I40" s="6"/>
      <c r="J40" s="6"/>
      <c r="K40" s="6"/>
      <c r="L40" s="6"/>
      <c r="M40" s="6"/>
    </row>
    <row r="41" spans="1:13" x14ac:dyDescent="0.3">
      <c r="A41" s="7">
        <v>17</v>
      </c>
      <c r="B41" s="4"/>
      <c r="C41" s="6">
        <f>(B42+B40)/2</f>
        <v>25</v>
      </c>
      <c r="D41" s="6">
        <v>2.75</v>
      </c>
      <c r="E41" s="4">
        <f t="shared" si="0"/>
        <v>68.75</v>
      </c>
      <c r="F41" s="6">
        <v>0.02</v>
      </c>
      <c r="G41" s="4">
        <f t="shared" si="1"/>
        <v>0.5</v>
      </c>
      <c r="H41" s="6">
        <v>0.08</v>
      </c>
      <c r="I41" s="4">
        <f t="shared" ref="I41" si="49">H41*C41</f>
        <v>2</v>
      </c>
      <c r="J41" s="6">
        <v>2.54</v>
      </c>
      <c r="K41" s="4">
        <f t="shared" si="2"/>
        <v>63.5</v>
      </c>
      <c r="L41" s="6">
        <v>0.6</v>
      </c>
      <c r="M41" s="4">
        <f t="shared" ref="M41" si="50">L41*C41</f>
        <v>15</v>
      </c>
    </row>
    <row r="42" spans="1:13" x14ac:dyDescent="0.3">
      <c r="A42" s="5"/>
      <c r="B42" s="6">
        <v>25</v>
      </c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</row>
    <row r="43" spans="1:13" x14ac:dyDescent="0.3">
      <c r="A43" s="7">
        <v>18</v>
      </c>
      <c r="B43" s="4"/>
      <c r="C43" s="6">
        <f t="shared" ref="C43" si="51">(B44+B42)/2</f>
        <v>25</v>
      </c>
      <c r="D43" s="6">
        <v>2.5499999999999998</v>
      </c>
      <c r="E43" s="4">
        <f t="shared" si="0"/>
        <v>63.749999999999993</v>
      </c>
      <c r="F43" s="6">
        <v>0.02</v>
      </c>
      <c r="G43" s="4">
        <f t="shared" si="1"/>
        <v>0.5</v>
      </c>
      <c r="H43" s="6">
        <v>0.05</v>
      </c>
      <c r="I43" s="4">
        <f t="shared" ref="I43" si="52">H43*C43</f>
        <v>1.25</v>
      </c>
      <c r="J43" s="6">
        <v>2.4500000000000002</v>
      </c>
      <c r="K43" s="4">
        <f t="shared" si="2"/>
        <v>61.250000000000007</v>
      </c>
      <c r="L43" s="6">
        <v>0.6</v>
      </c>
      <c r="M43" s="4">
        <f t="shared" ref="M43" si="53">L43*C43</f>
        <v>15</v>
      </c>
    </row>
    <row r="44" spans="1:13" x14ac:dyDescent="0.3">
      <c r="A44" s="5"/>
      <c r="B44" s="6">
        <v>25</v>
      </c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1:13" x14ac:dyDescent="0.3">
      <c r="A45" s="7">
        <v>19</v>
      </c>
      <c r="B45" s="4"/>
      <c r="C45" s="6">
        <f t="shared" ref="C45" si="54">(B46+B44)/2</f>
        <v>25</v>
      </c>
      <c r="D45" s="6">
        <v>2.59</v>
      </c>
      <c r="E45" s="4">
        <f t="shared" si="0"/>
        <v>64.75</v>
      </c>
      <c r="F45" s="6">
        <v>0.02</v>
      </c>
      <c r="G45" s="4">
        <f t="shared" si="1"/>
        <v>0.5</v>
      </c>
      <c r="H45" s="6">
        <v>0.06</v>
      </c>
      <c r="I45" s="4">
        <f t="shared" ref="I45" si="55">H45*C45</f>
        <v>1.5</v>
      </c>
      <c r="J45" s="6">
        <v>2.46</v>
      </c>
      <c r="K45" s="4">
        <f t="shared" si="2"/>
        <v>61.5</v>
      </c>
      <c r="L45" s="6">
        <v>0.6</v>
      </c>
      <c r="M45" s="4">
        <f t="shared" ref="M45" si="56">L45*C45</f>
        <v>15</v>
      </c>
    </row>
    <row r="46" spans="1:13" x14ac:dyDescent="0.3">
      <c r="A46" s="5"/>
      <c r="B46" s="6">
        <v>25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</row>
    <row r="47" spans="1:13" x14ac:dyDescent="0.3">
      <c r="A47" s="7" t="s">
        <v>27</v>
      </c>
      <c r="B47" s="4"/>
      <c r="C47" s="6">
        <f>(B46)/2</f>
        <v>12.5</v>
      </c>
      <c r="D47" s="6">
        <v>2.4500000000000002</v>
      </c>
      <c r="E47" s="4">
        <f t="shared" si="0"/>
        <v>30.625000000000004</v>
      </c>
      <c r="F47" s="6">
        <v>0.02</v>
      </c>
      <c r="G47" s="4">
        <f t="shared" si="1"/>
        <v>0.25</v>
      </c>
      <c r="H47" s="6">
        <v>0.04</v>
      </c>
      <c r="I47" s="4">
        <f t="shared" ref="I47" si="57">H47*C47</f>
        <v>0.5</v>
      </c>
      <c r="J47" s="6">
        <v>2.37</v>
      </c>
      <c r="K47" s="4">
        <f t="shared" si="2"/>
        <v>29.625</v>
      </c>
      <c r="L47" s="6">
        <v>0.6</v>
      </c>
      <c r="M47" s="4">
        <f t="shared" ref="M47" si="58">L47*C47</f>
        <v>7.5</v>
      </c>
    </row>
    <row r="48" spans="1:13" x14ac:dyDescent="0.3">
      <c r="A48" s="9" t="s">
        <v>13</v>
      </c>
      <c r="B48" s="10">
        <f>SUM(B7:B47)</f>
        <v>500</v>
      </c>
      <c r="C48" s="10">
        <f>SUM(C7:C47)</f>
        <v>500</v>
      </c>
      <c r="D48" s="10"/>
      <c r="E48" s="10">
        <f>SUM(E7:E47)</f>
        <v>1292.125</v>
      </c>
      <c r="F48" s="10"/>
      <c r="G48" s="10">
        <f>SUM(G7:G47)</f>
        <v>10</v>
      </c>
      <c r="H48" s="10"/>
      <c r="I48" s="10">
        <f>SUM(I7:I47)</f>
        <v>23.625</v>
      </c>
      <c r="J48" s="10"/>
      <c r="K48" s="10">
        <f>SUM(K7:K47)</f>
        <v>1242.125</v>
      </c>
      <c r="L48" s="10"/>
      <c r="M48" s="10">
        <f>SUM(M7:M47)</f>
        <v>286.5</v>
      </c>
    </row>
  </sheetData>
  <mergeCells count="8">
    <mergeCell ref="J5:K5"/>
    <mergeCell ref="L5:M5"/>
    <mergeCell ref="A5:A6"/>
    <mergeCell ref="B5:B6"/>
    <mergeCell ref="C5:C6"/>
    <mergeCell ref="D5:E5"/>
    <mergeCell ref="F5:G5"/>
    <mergeCell ref="H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TH KL</vt:lpstr>
      <vt:lpstr>KLCN</vt:lpstr>
      <vt:lpstr>KL  KSDH</vt:lpstr>
      <vt:lpstr>KLCN Đại Đồng</vt:lpstr>
      <vt:lpstr>KLCN Đại Đồng 2 (đoạn 1)</vt:lpstr>
      <vt:lpstr>KLCN Đại Đồng 2 (đoạn 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Thanh Hoàng</dc:creator>
  <cp:lastModifiedBy>Admin</cp:lastModifiedBy>
  <dcterms:created xsi:type="dcterms:W3CDTF">2025-10-06T03:19:49Z</dcterms:created>
  <dcterms:modified xsi:type="dcterms:W3CDTF">2026-01-04T08:18:57Z</dcterms:modified>
</cp:coreProperties>
</file>