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HUONG 2025\KẾ TOÁN\BẦU CỬ\"/>
    </mc:Choice>
  </mc:AlternateContent>
  <bookViews>
    <workbookView showHorizontalScroll="0" showVerticalScroll="0" xWindow="0" yWindow="0" windowWidth="20490" windowHeight="9045"/>
  </bookViews>
  <sheets>
    <sheet name="1. Biển cổng" sheetId="9" r:id="rId1"/>
    <sheet name="2. Biển cờ đuôi cá cổng" sheetId="22" r:id="rId2"/>
    <sheet name="3. tit chữ phông chữ hội trường" sheetId="10" r:id="rId3"/>
    <sheet name="4. Cờ đuôi cá ngoài phòng BP" sheetId="18" r:id="rId4"/>
    <sheet name="5. khẩu hiệu ngoài phòng bỏ pếu" sheetId="19" r:id="rId5"/>
    <sheet name="6. cờ tổ quốc" sheetId="11" r:id="rId6"/>
    <sheet name="7, cò chuối" sheetId="12" r:id="rId7"/>
    <sheet name="8 tranh cổ động 2 bên cổng" sheetId="13" r:id="rId8"/>
    <sheet name="9. Khẩu hiệu tro phòng bỏ phiếu" sheetId="2" r:id="rId9"/>
    <sheet name="10. Tuyên truyền cổ động trực q" sheetId="3" r:id="rId10"/>
    <sheet name="11. Bảng niêm yết DS cử tri" sheetId="23" r:id="rId11"/>
    <sheet name="13. Bảng DS người ứng cử" sheetId="24" r:id="rId12"/>
    <sheet name="14. Bảng tóm tắt tiểu sử..  (2)" sheetId="25" r:id="rId13"/>
    <sheet name="15 Bảng nội quy, thể lệ  (3" sheetId="26" r:id="rId14"/>
    <sheet name="Sheet1" sheetId="29" r:id="rId15"/>
    <sheet name="Sheet11" sheetId="28" r:id="rId16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23" l="1"/>
  <c r="E6" i="23"/>
  <c r="E7" i="23"/>
  <c r="E8" i="23"/>
  <c r="E9" i="23"/>
  <c r="E10" i="23"/>
  <c r="E11" i="23"/>
  <c r="E12" i="23"/>
  <c r="E13" i="23"/>
  <c r="E14" i="23"/>
  <c r="E15" i="23"/>
  <c r="E16" i="23"/>
  <c r="E17" i="23"/>
  <c r="E18" i="23"/>
  <c r="E19" i="23"/>
  <c r="E20" i="23"/>
  <c r="E4" i="23"/>
  <c r="E5" i="26"/>
  <c r="E6" i="26"/>
  <c r="E7" i="26"/>
  <c r="E8" i="26"/>
  <c r="E9" i="26"/>
  <c r="E10" i="26"/>
  <c r="E11" i="26"/>
  <c r="E12" i="26"/>
  <c r="E13" i="26"/>
  <c r="E14" i="26"/>
  <c r="E15" i="26"/>
  <c r="E16" i="26"/>
  <c r="E17" i="26"/>
  <c r="E18" i="26"/>
  <c r="E19" i="26"/>
  <c r="E20" i="26"/>
  <c r="E4" i="26"/>
  <c r="E5" i="25"/>
  <c r="E6" i="25"/>
  <c r="E7" i="25"/>
  <c r="E8" i="25"/>
  <c r="E9" i="25"/>
  <c r="E10" i="25"/>
  <c r="E11" i="25"/>
  <c r="E12" i="25"/>
  <c r="E13" i="25"/>
  <c r="E14" i="25"/>
  <c r="E15" i="25"/>
  <c r="E16" i="25"/>
  <c r="E17" i="25"/>
  <c r="E18" i="25"/>
  <c r="E19" i="25"/>
  <c r="E20" i="25"/>
  <c r="E4" i="25"/>
  <c r="E20" i="24" l="1"/>
  <c r="E19" i="24"/>
  <c r="E18" i="24"/>
  <c r="E17" i="24"/>
  <c r="E16" i="24"/>
  <c r="E15" i="24"/>
  <c r="E14" i="24"/>
  <c r="E13" i="24"/>
  <c r="E12" i="24"/>
  <c r="E11" i="24"/>
  <c r="E10" i="24"/>
  <c r="E9" i="24"/>
  <c r="E8" i="24"/>
  <c r="E7" i="24"/>
  <c r="E6" i="24"/>
  <c r="E5" i="24"/>
  <c r="E4" i="24"/>
  <c r="F5" i="10" l="1"/>
  <c r="F6" i="10"/>
  <c r="F7" i="10"/>
  <c r="F8" i="10"/>
  <c r="F9" i="10"/>
  <c r="F10" i="10"/>
  <c r="F11" i="10"/>
  <c r="F12" i="10"/>
  <c r="F13" i="10"/>
  <c r="F14" i="10"/>
  <c r="F15" i="10"/>
  <c r="F16" i="10"/>
  <c r="F17" i="10"/>
  <c r="F18" i="10"/>
  <c r="F19" i="10"/>
  <c r="F20" i="10"/>
  <c r="F4" i="10"/>
  <c r="D20" i="10"/>
  <c r="D19" i="10"/>
  <c r="D18" i="10"/>
  <c r="D17" i="10"/>
  <c r="D16" i="10"/>
  <c r="D15" i="10"/>
  <c r="D14" i="10"/>
  <c r="D13" i="10"/>
  <c r="D12" i="10"/>
  <c r="D11" i="10"/>
  <c r="D10" i="10"/>
  <c r="D9" i="10"/>
  <c r="D8" i="10"/>
  <c r="D7" i="10"/>
  <c r="D6" i="10"/>
  <c r="D5" i="10"/>
  <c r="D4" i="10"/>
  <c r="F5" i="22"/>
  <c r="F6" i="22"/>
  <c r="F7" i="22"/>
  <c r="F8" i="22"/>
  <c r="F9" i="22"/>
  <c r="F10" i="22"/>
  <c r="F11" i="22"/>
  <c r="F12" i="22"/>
  <c r="F13" i="22"/>
  <c r="F14" i="22"/>
  <c r="F15" i="22"/>
  <c r="F16" i="22"/>
  <c r="F17" i="22"/>
  <c r="F18" i="22"/>
  <c r="F19" i="22"/>
  <c r="F20" i="22"/>
  <c r="F4" i="22"/>
  <c r="D20" i="22"/>
  <c r="D19" i="22"/>
  <c r="D18" i="22"/>
  <c r="D17" i="22"/>
  <c r="D16" i="22"/>
  <c r="D15" i="22"/>
  <c r="D14" i="22"/>
  <c r="D13" i="22"/>
  <c r="D12" i="22"/>
  <c r="D11" i="22"/>
  <c r="D10" i="22"/>
  <c r="D9" i="22"/>
  <c r="D8" i="22"/>
  <c r="D7" i="22"/>
  <c r="D6" i="22"/>
  <c r="D5" i="22"/>
  <c r="D4" i="22"/>
  <c r="F5" i="9"/>
  <c r="F6" i="9"/>
  <c r="F7" i="9"/>
  <c r="F8" i="9"/>
  <c r="F9" i="9"/>
  <c r="F10" i="9"/>
  <c r="F11" i="9"/>
  <c r="F12" i="9"/>
  <c r="F13" i="9"/>
  <c r="F14" i="9"/>
  <c r="F15" i="9"/>
  <c r="F16" i="9"/>
  <c r="F17" i="9"/>
  <c r="F18" i="9"/>
  <c r="F19" i="9"/>
  <c r="F20" i="9"/>
  <c r="F4" i="9"/>
  <c r="D20" i="9"/>
  <c r="D19" i="9"/>
  <c r="D18" i="9"/>
  <c r="D17" i="9"/>
  <c r="D16" i="9"/>
  <c r="D15" i="9"/>
  <c r="D14" i="9"/>
  <c r="D13" i="9"/>
  <c r="D12" i="9"/>
  <c r="D11" i="9"/>
  <c r="D10" i="9"/>
  <c r="D9" i="9"/>
  <c r="D8" i="9"/>
  <c r="D7" i="9"/>
  <c r="D6" i="9"/>
  <c r="D5" i="9"/>
  <c r="D4" i="9"/>
  <c r="G5" i="26"/>
  <c r="G6" i="26"/>
  <c r="G7" i="26"/>
  <c r="G8" i="26"/>
  <c r="G9" i="26"/>
  <c r="G10" i="26"/>
  <c r="G11" i="26"/>
  <c r="G12" i="26"/>
  <c r="G13" i="26"/>
  <c r="G14" i="26"/>
  <c r="G15" i="26"/>
  <c r="G16" i="26"/>
  <c r="G17" i="26"/>
  <c r="G18" i="26"/>
  <c r="G19" i="26"/>
  <c r="G20" i="26"/>
  <c r="G4" i="26"/>
  <c r="G5" i="25"/>
  <c r="G6" i="25"/>
  <c r="G7" i="25"/>
  <c r="G8" i="25"/>
  <c r="G9" i="25"/>
  <c r="G10" i="25"/>
  <c r="G11" i="25"/>
  <c r="G12" i="25"/>
  <c r="G13" i="25"/>
  <c r="G14" i="25"/>
  <c r="G15" i="25"/>
  <c r="G16" i="25"/>
  <c r="G17" i="25"/>
  <c r="G18" i="25"/>
  <c r="G19" i="25"/>
  <c r="G20" i="25"/>
  <c r="G4" i="25"/>
  <c r="G5" i="24"/>
  <c r="G6" i="24"/>
  <c r="G7" i="24"/>
  <c r="G8" i="24"/>
  <c r="G9" i="24"/>
  <c r="G10" i="24"/>
  <c r="G11" i="24"/>
  <c r="G12" i="24"/>
  <c r="G13" i="24"/>
  <c r="G14" i="24"/>
  <c r="G15" i="24"/>
  <c r="G16" i="24"/>
  <c r="G17" i="24"/>
  <c r="G18" i="24"/>
  <c r="G19" i="24"/>
  <c r="G20" i="24"/>
  <c r="G4" i="24"/>
  <c r="G6" i="23"/>
  <c r="G7" i="23"/>
  <c r="G10" i="23"/>
  <c r="G11" i="23"/>
  <c r="G14" i="23"/>
  <c r="G15" i="23"/>
  <c r="G18" i="23"/>
  <c r="G19" i="23"/>
  <c r="G20" i="23"/>
  <c r="G5" i="23"/>
  <c r="G8" i="23"/>
  <c r="G9" i="23"/>
  <c r="G12" i="23"/>
  <c r="G13" i="23"/>
  <c r="G16" i="23"/>
  <c r="G17" i="23"/>
  <c r="G4" i="23"/>
  <c r="G5" i="3"/>
  <c r="G6" i="3"/>
  <c r="G7" i="3"/>
  <c r="G4" i="3"/>
  <c r="E7" i="3"/>
  <c r="E6" i="3"/>
  <c r="E5" i="3"/>
  <c r="E4" i="3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4" i="2"/>
  <c r="G5" i="13"/>
  <c r="G6" i="13"/>
  <c r="G7" i="13"/>
  <c r="G8" i="13"/>
  <c r="G9" i="13"/>
  <c r="G10" i="13"/>
  <c r="G11" i="13"/>
  <c r="G12" i="13"/>
  <c r="G13" i="13"/>
  <c r="G14" i="13"/>
  <c r="G15" i="13"/>
  <c r="G16" i="13"/>
  <c r="G17" i="13"/>
  <c r="G18" i="13"/>
  <c r="G19" i="13"/>
  <c r="G20" i="13"/>
  <c r="G4" i="13"/>
  <c r="D5" i="12"/>
  <c r="D6" i="12"/>
  <c r="D7" i="12"/>
  <c r="D8" i="12"/>
  <c r="D9" i="12"/>
  <c r="D10" i="12"/>
  <c r="D11" i="12"/>
  <c r="D12" i="12"/>
  <c r="D13" i="12"/>
  <c r="D14" i="12"/>
  <c r="D15" i="12"/>
  <c r="D16" i="12"/>
  <c r="D17" i="12"/>
  <c r="D18" i="12"/>
  <c r="D19" i="12"/>
  <c r="D20" i="12"/>
  <c r="D4" i="12"/>
  <c r="D5" i="11"/>
  <c r="D6" i="11"/>
  <c r="D7" i="11"/>
  <c r="D8" i="11"/>
  <c r="D9" i="11"/>
  <c r="D10" i="11"/>
  <c r="D11" i="11"/>
  <c r="D12" i="11"/>
  <c r="D13" i="11"/>
  <c r="D14" i="11"/>
  <c r="D15" i="11"/>
  <c r="D16" i="11"/>
  <c r="D17" i="11"/>
  <c r="D18" i="11"/>
  <c r="D19" i="11"/>
  <c r="D20" i="11"/>
  <c r="D4" i="11"/>
  <c r="D5" i="19"/>
  <c r="D6" i="19"/>
  <c r="D7" i="19"/>
  <c r="D8" i="19"/>
  <c r="D9" i="19"/>
  <c r="D10" i="19"/>
  <c r="D11" i="19"/>
  <c r="D12" i="19"/>
  <c r="D13" i="19"/>
  <c r="D14" i="19"/>
  <c r="D15" i="19"/>
  <c r="D16" i="19"/>
  <c r="D17" i="19"/>
  <c r="D18" i="19"/>
  <c r="D19" i="19"/>
  <c r="D20" i="19"/>
  <c r="D4" i="19"/>
  <c r="D5" i="18"/>
  <c r="D6" i="18"/>
  <c r="D7" i="18"/>
  <c r="D8" i="18"/>
  <c r="D9" i="18"/>
  <c r="D10" i="18"/>
  <c r="D11" i="18"/>
  <c r="D12" i="18"/>
  <c r="D13" i="18"/>
  <c r="D14" i="18"/>
  <c r="D15" i="18"/>
  <c r="D16" i="18"/>
  <c r="D17" i="18"/>
  <c r="D18" i="18"/>
  <c r="D19" i="18"/>
  <c r="D20" i="18"/>
  <c r="D4" i="18"/>
  <c r="G21" i="13" l="1"/>
  <c r="F21" i="10"/>
  <c r="D21" i="19"/>
  <c r="G21" i="25"/>
  <c r="G21" i="26"/>
  <c r="G21" i="24"/>
  <c r="E21" i="2"/>
  <c r="D21" i="12"/>
  <c r="D21" i="11"/>
  <c r="D21" i="18"/>
  <c r="G21" i="23"/>
  <c r="F21" i="22"/>
  <c r="F21" i="9"/>
  <c r="H5" i="9"/>
  <c r="H6" i="9" s="1"/>
  <c r="G8" i="3" l="1"/>
  <c r="F24" i="9" s="1"/>
</calcChain>
</file>

<file path=xl/sharedStrings.xml><?xml version="1.0" encoding="utf-8"?>
<sst xmlns="http://schemas.openxmlformats.org/spreadsheetml/2006/main" count="498" uniqueCount="151">
  <si>
    <t>KẾ HOẠCH DỰ TRÙ KINH PHÍ TRANG TRÍ KHÁNH TIẾT BIỂN BẢNG BẦU CỬ QUỐC HỘI KHÁO XVI VÀ ĐẠI BIỂU HĐND CAC CẤP
NHIỆM KỲ 2026 -2031</t>
  </si>
  <si>
    <t xml:space="preserve">Khu vực BC </t>
  </si>
  <si>
    <t>Số lượng</t>
  </si>
  <si>
    <t>số 1</t>
  </si>
  <si>
    <t>số 2</t>
  </si>
  <si>
    <t>số 3</t>
  </si>
  <si>
    <t>số 4</t>
  </si>
  <si>
    <t>số 5</t>
  </si>
  <si>
    <t>số 6</t>
  </si>
  <si>
    <t>số 7</t>
  </si>
  <si>
    <t>số 8</t>
  </si>
  <si>
    <t>số 9</t>
  </si>
  <si>
    <t>số 10</t>
  </si>
  <si>
    <t>số 11</t>
  </si>
  <si>
    <t>số 12</t>
  </si>
  <si>
    <t>số 13</t>
  </si>
  <si>
    <t>số 14</t>
  </si>
  <si>
    <t>số 15</t>
  </si>
  <si>
    <t>số 16</t>
  </si>
  <si>
    <t>số 17</t>
  </si>
  <si>
    <t>Kích thước
(cm)</t>
  </si>
  <si>
    <t>Số 
lượng</t>
  </si>
  <si>
    <t>Số
 lượng</t>
  </si>
  <si>
    <t>Tít chữ/Phông chính hội trường</t>
  </si>
  <si>
    <t>Tranh cổ động</t>
  </si>
  <si>
    <t>165 x 120</t>
  </si>
  <si>
    <t>250 x 80</t>
  </si>
  <si>
    <t>200 x 60</t>
  </si>
  <si>
    <t>190 x 125</t>
  </si>
  <si>
    <t>Ghi chú</t>
  </si>
  <si>
    <t>250 x 70</t>
  </si>
  <si>
    <t>260 x 65</t>
  </si>
  <si>
    <t>240 x 70</t>
  </si>
  <si>
    <t>210 x 65</t>
  </si>
  <si>
    <t>270 x 70</t>
  </si>
  <si>
    <t>220 x 55</t>
  </si>
  <si>
    <t>260 x 50</t>
  </si>
  <si>
    <t>240 x 75</t>
  </si>
  <si>
    <t>Điểm tuyên truyền</t>
  </si>
  <si>
    <t>Pano cổ động</t>
  </si>
  <si>
    <t>tổng số m2</t>
  </si>
  <si>
    <t>Thành tiền</t>
  </si>
  <si>
    <t>Stt</t>
  </si>
  <si>
    <t>250 x 165</t>
  </si>
  <si>
    <t>Đơn giá/m2</t>
  </si>
  <si>
    <t>Tổng</t>
  </si>
  <si>
    <t>270 x 75</t>
  </si>
  <si>
    <t>250 x 58</t>
  </si>
  <si>
    <t>122 x 245</t>
  </si>
  <si>
    <t>01</t>
  </si>
  <si>
    <t>Kích thước</t>
  </si>
  <si>
    <t>232 x 60</t>
  </si>
  <si>
    <t>245 x 70</t>
  </si>
  <si>
    <t>250 x 61</t>
  </si>
  <si>
    <t>215 x 65</t>
  </si>
  <si>
    <t>650 x 320</t>
  </si>
  <si>
    <t>460 x 330</t>
  </si>
  <si>
    <t>670 x 350</t>
  </si>
  <si>
    <t xml:space="preserve"> DỰ TOÁN KINH PHÍ TRANG TRÍ KHÁNH TIẾT BIỂN BẢNG BẦU CỬ QUỐC HỘI KHÁO XVI VÀ ĐẠI BIỂU HĐND CAC CẤP NHIỆM KỲ 2026 -2031 XÃ KIẾN MINH
</t>
  </si>
  <si>
    <t xml:space="preserve">Biển  đuôi cá cổng
</t>
  </si>
  <si>
    <t xml:space="preserve"> DỰ TOÁN KINH PHÍ TRANG TRÍ KHÁNH TIẾT BIỂN BẢNG BẦU CỬ QUỐC HỘI KHÁO XVI VÀ ĐẠI BIỂU HĐND CAC CẤP NHIỆM KỲ 2026 -2031 XÃ KIẾN MINH</t>
  </si>
  <si>
    <t>Cờ chuối</t>
  </si>
  <si>
    <t>DỰ  TOÁN KINH PHÍ TRANG TRÍ KHÁNH TIẾT BIỂN BẢNG BẦU CỬ QUỐC HỘI KHÓA XVI VÀ ĐẠI BIỂU HĐND CAC CẤP NHIỆM KỲ 2026 -2031 
XÃ kiẾN MINH</t>
  </si>
  <si>
    <t>Số 1</t>
  </si>
  <si>
    <t>Số 2</t>
  </si>
  <si>
    <t>Số 3</t>
  </si>
  <si>
    <t>Số 4</t>
  </si>
  <si>
    <t>Số 5</t>
  </si>
  <si>
    <t>Số 6</t>
  </si>
  <si>
    <t>Số 7</t>
  </si>
  <si>
    <t>Số 8</t>
  </si>
  <si>
    <t>Số 9</t>
  </si>
  <si>
    <t>Số 10</t>
  </si>
  <si>
    <t>Số 11</t>
  </si>
  <si>
    <t>Số 12</t>
  </si>
  <si>
    <t>Số 13</t>
  </si>
  <si>
    <t>Số 14</t>
  </si>
  <si>
    <t>Số 15</t>
  </si>
  <si>
    <t>Số 16</t>
  </si>
  <si>
    <t>Số 17</t>
  </si>
  <si>
    <t>400 x 80</t>
  </si>
  <si>
    <t>450 x 80</t>
  </si>
  <si>
    <t>Khẩu hiệu ngoài phòng bỏ phiếu</t>
  </si>
  <si>
    <t>Cờ Tổ quốc (Bao gồm cả cán cờ)</t>
  </si>
  <si>
    <t>191 x 125</t>
  </si>
  <si>
    <t xml:space="preserve">Khẩu hiệu 2 bên trong phòng bỏ phiếu </t>
  </si>
  <si>
    <t xml:space="preserve">Bằng chữ: </t>
  </si>
  <si>
    <t>DỰ TOÁN KINH PHÍ TRANG TRÍ KHÁNH TIẾT BIỂN BẢNG BẦU CỬ QUỐC HỘI KHÁO XVI
 VÀ ĐẠI BIỂU HĐND CAC CẤP NHIỆM KỲ 2026 -2031 XÃ KIẾM MINM</t>
  </si>
  <si>
    <t>Tranh cổ động tuyên truyền hình 
tam giác đặt trụ sở UBND</t>
  </si>
  <si>
    <t>120 x 200</t>
  </si>
  <si>
    <t>Tranh cổ động hình chữ V khu trung cư 
và ngà 3 kết nối đường Hòa Bình</t>
  </si>
  <si>
    <t>Tranh cổ động đặt nhà văn hóa
 Đức Phong</t>
  </si>
  <si>
    <t xml:space="preserve">Bằngg chữ: </t>
  </si>
  <si>
    <t>560 x 80</t>
  </si>
  <si>
    <t>620 x 80</t>
  </si>
  <si>
    <t>605 x 80</t>
  </si>
  <si>
    <t>590 x 80</t>
  </si>
  <si>
    <t>680 x 90</t>
  </si>
  <si>
    <t>550 x 80</t>
  </si>
  <si>
    <t>580 x 80</t>
  </si>
  <si>
    <t>602 x 80</t>
  </si>
  <si>
    <t>540 x 80</t>
  </si>
  <si>
    <t>600 x 80</t>
  </si>
  <si>
    <t>350 x 80</t>
  </si>
  <si>
    <t>650 x 90</t>
  </si>
  <si>
    <t>650 x 80</t>
  </si>
  <si>
    <t>Khu vực bỏ phiếu</t>
  </si>
  <si>
    <t>Cờ đuôi cá ngoài phòng bỏ phiếu</t>
  </si>
  <si>
    <t xml:space="preserve">Biển  cổng
</t>
  </si>
  <si>
    <t>Đơn giá/cái</t>
  </si>
  <si>
    <t>Đơn giá (Bao gồm cả cán cờ)/cái</t>
  </si>
  <si>
    <t>Só tiền</t>
  </si>
  <si>
    <t>Tổng tiền</t>
  </si>
  <si>
    <t>Tổng số m2</t>
  </si>
  <si>
    <t>Trung tâm Trụ sở xã , TrỤ sở xã Đại Đồng
 cũ, Trung tâm trạm y tế Đông Phương, Ngã tư Ban chỉ huy Quân sự xã, Nhà văn hóa thôn Phong Quang, các trục đường chính</t>
  </si>
  <si>
    <t>120x288</t>
  </si>
  <si>
    <t>110x310</t>
  </si>
  <si>
    <t>140x165</t>
  </si>
  <si>
    <t>140x166</t>
  </si>
  <si>
    <t>140x167</t>
  </si>
  <si>
    <t>140x168</t>
  </si>
  <si>
    <t>140x169</t>
  </si>
  <si>
    <t>140x170</t>
  </si>
  <si>
    <t>140x171</t>
  </si>
  <si>
    <t>140x172</t>
  </si>
  <si>
    <t>140x173</t>
  </si>
  <si>
    <t>140x174</t>
  </si>
  <si>
    <t>140x175</t>
  </si>
  <si>
    <t>140x176</t>
  </si>
  <si>
    <t>140x177</t>
  </si>
  <si>
    <t>140x178</t>
  </si>
  <si>
    <t>140x179</t>
  </si>
  <si>
    <t>140x180</t>
  </si>
  <si>
    <t>140x181</t>
  </si>
  <si>
    <t>145x245</t>
  </si>
  <si>
    <t>145x246</t>
  </si>
  <si>
    <t>145x247</t>
  </si>
  <si>
    <t>145x248</t>
  </si>
  <si>
    <t>145x249</t>
  </si>
  <si>
    <t>145x250</t>
  </si>
  <si>
    <t>145x251</t>
  </si>
  <si>
    <t>145x252</t>
  </si>
  <si>
    <t>145x253</t>
  </si>
  <si>
    <t>145x254</t>
  </si>
  <si>
    <t>145x255</t>
  </si>
  <si>
    <t>145x256</t>
  </si>
  <si>
    <t>145x257</t>
  </si>
  <si>
    <t>145x258</t>
  </si>
  <si>
    <t>145x259</t>
  </si>
  <si>
    <t>145x260</t>
  </si>
  <si>
    <t>145x261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</si>
</sst>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100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3" fontId="0" fillId="0" borderId="1" xfId="0" applyNumberFormat="1" applyBorder="1" applyAlignment="1">
      <alignment horizontal="center" vertical="center"/>
    </xf>
    <xf numFmtId="0" fontId="1" fillId="0" borderId="0" xfId="0" applyFont="1"/>
    <xf numFmtId="0" fontId="0" fillId="0" borderId="4" xfId="0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3" fontId="3" fillId="0" borderId="1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3" fontId="2" fillId="0" borderId="1" xfId="0" applyNumberFormat="1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/>
    </xf>
    <xf numFmtId="3" fontId="0" fillId="0" borderId="1" xfId="0" applyNumberForma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/>
    </xf>
    <xf numFmtId="3" fontId="0" fillId="0" borderId="0" xfId="0" applyNumberFormat="1" applyAlignment="1">
      <alignment horizontal="right"/>
    </xf>
    <xf numFmtId="0" fontId="0" fillId="0" borderId="4" xfId="0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0" fillId="0" borderId="1" xfId="0" quotePrefix="1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applyAlignment="1"/>
    <xf numFmtId="3" fontId="0" fillId="0" borderId="1" xfId="0" applyNumberFormat="1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3" fontId="5" fillId="0" borderId="6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/>
    <xf numFmtId="0" fontId="6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3" fontId="0" fillId="0" borderId="6" xfId="0" applyNumberFormat="1" applyBorder="1" applyAlignment="1">
      <alignment horizontal="center" vertical="center"/>
    </xf>
    <xf numFmtId="3" fontId="5" fillId="0" borderId="1" xfId="0" applyNumberFormat="1" applyFont="1" applyBorder="1" applyAlignment="1">
      <alignment horizontal="right" vertical="center" wrapText="1"/>
    </xf>
    <xf numFmtId="3" fontId="5" fillId="0" borderId="1" xfId="0" applyNumberFormat="1" applyFont="1" applyBorder="1" applyAlignment="1">
      <alignment horizontal="right" vertical="center"/>
    </xf>
    <xf numFmtId="0" fontId="0" fillId="0" borderId="0" xfId="0" applyAlignment="1">
      <alignment horizontal="center"/>
    </xf>
    <xf numFmtId="164" fontId="0" fillId="0" borderId="0" xfId="1" applyNumberFormat="1" applyFont="1"/>
    <xf numFmtId="0" fontId="0" fillId="0" borderId="6" xfId="0" applyBorder="1" applyAlignment="1">
      <alignment horizontal="center" vertical="center" wrapText="1"/>
    </xf>
    <xf numFmtId="3" fontId="0" fillId="0" borderId="1" xfId="0" applyNumberFormat="1" applyBorder="1"/>
    <xf numFmtId="3" fontId="1" fillId="0" borderId="1" xfId="0" applyNumberFormat="1" applyFont="1" applyBorder="1"/>
    <xf numFmtId="0" fontId="0" fillId="0" borderId="6" xfId="0" applyBorder="1" applyAlignment="1">
      <alignment horizontal="center" vertical="center"/>
    </xf>
    <xf numFmtId="164" fontId="0" fillId="0" borderId="1" xfId="1" applyNumberFormat="1" applyFont="1" applyBorder="1" applyAlignment="1">
      <alignment vertical="center"/>
    </xf>
    <xf numFmtId="164" fontId="0" fillId="0" borderId="1" xfId="1" applyNumberFormat="1" applyFont="1" applyBorder="1"/>
    <xf numFmtId="164" fontId="0" fillId="0" borderId="1" xfId="1" applyNumberFormat="1" applyFont="1" applyBorder="1" applyAlignment="1">
      <alignment horizontal="center" vertical="center" wrapText="1"/>
    </xf>
    <xf numFmtId="164" fontId="0" fillId="0" borderId="1" xfId="1" applyNumberFormat="1" applyFont="1" applyBorder="1" applyAlignment="1">
      <alignment wrapText="1"/>
    </xf>
    <xf numFmtId="164" fontId="3" fillId="0" borderId="1" xfId="1" applyNumberFormat="1" applyFont="1" applyBorder="1" applyAlignment="1">
      <alignment horizontal="right"/>
    </xf>
    <xf numFmtId="3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2" fontId="0" fillId="0" borderId="1" xfId="0" applyNumberForma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right"/>
    </xf>
    <xf numFmtId="164" fontId="1" fillId="0" borderId="1" xfId="1" applyNumberFormat="1" applyFont="1" applyBorder="1"/>
    <xf numFmtId="3" fontId="1" fillId="0" borderId="1" xfId="0" applyNumberFormat="1" applyFont="1" applyBorder="1" applyAlignment="1">
      <alignment horizontal="center" vertical="center"/>
    </xf>
    <xf numFmtId="164" fontId="2" fillId="0" borderId="0" xfId="1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7" xfId="0" applyBorder="1" applyAlignment="1">
      <alignment horizontal="center" wrapText="1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zoomScaleNormal="100" workbookViewId="0">
      <selection activeCell="F20" sqref="F20"/>
    </sheetView>
  </sheetViews>
  <sheetFormatPr defaultRowHeight="15" x14ac:dyDescent="0.25"/>
  <cols>
    <col min="1" max="1" width="15.140625" customWidth="1"/>
    <col min="2" max="2" width="9" style="7" customWidth="1"/>
    <col min="3" max="3" width="14.28515625" style="7" customWidth="1"/>
    <col min="4" max="4" width="8.85546875" style="7" customWidth="1"/>
    <col min="5" max="5" width="14.5703125" style="7" customWidth="1"/>
    <col min="6" max="6" width="16.28515625" style="20" customWidth="1"/>
    <col min="8" max="8" width="15.28515625" bestFit="1" customWidth="1"/>
  </cols>
  <sheetData>
    <row r="1" spans="1:8" ht="50.1" customHeight="1" x14ac:dyDescent="0.25">
      <c r="A1" s="71" t="s">
        <v>58</v>
      </c>
      <c r="B1" s="71"/>
      <c r="C1" s="71"/>
      <c r="D1" s="71"/>
      <c r="E1" s="71"/>
      <c r="F1" s="71"/>
    </row>
    <row r="2" spans="1:8" s="4" customFormat="1" ht="50.1" customHeight="1" x14ac:dyDescent="0.25">
      <c r="A2" s="72" t="s">
        <v>1</v>
      </c>
      <c r="B2" s="74" t="s">
        <v>108</v>
      </c>
      <c r="C2" s="75"/>
      <c r="D2" s="75"/>
      <c r="E2" s="75"/>
      <c r="F2" s="19" t="s">
        <v>45</v>
      </c>
    </row>
    <row r="3" spans="1:8" ht="39.950000000000003" customHeight="1" x14ac:dyDescent="0.25">
      <c r="A3" s="73"/>
      <c r="B3" s="6" t="s">
        <v>21</v>
      </c>
      <c r="C3" s="6" t="s">
        <v>20</v>
      </c>
      <c r="D3" s="6" t="s">
        <v>113</v>
      </c>
      <c r="E3" s="6" t="s">
        <v>44</v>
      </c>
      <c r="F3" s="22"/>
    </row>
    <row r="4" spans="1:8" ht="30" customHeight="1" x14ac:dyDescent="0.25">
      <c r="A4" s="5" t="s">
        <v>3</v>
      </c>
      <c r="B4" s="5">
        <v>2</v>
      </c>
      <c r="C4" s="6" t="s">
        <v>93</v>
      </c>
      <c r="D4" s="6">
        <f>5.6*0.8</f>
        <v>4.4799999999999995</v>
      </c>
      <c r="E4" s="15">
        <v>420000</v>
      </c>
      <c r="F4" s="21">
        <f>B4*D4*E4</f>
        <v>3763199.9999999995</v>
      </c>
    </row>
    <row r="5" spans="1:8" ht="50.1" customHeight="1" x14ac:dyDescent="0.25">
      <c r="A5" s="27" t="s">
        <v>4</v>
      </c>
      <c r="B5" s="5">
        <v>2</v>
      </c>
      <c r="C5" s="6" t="s">
        <v>94</v>
      </c>
      <c r="D5" s="6">
        <f>6.2*0.8</f>
        <v>4.9600000000000009</v>
      </c>
      <c r="E5" s="15">
        <v>420000</v>
      </c>
      <c r="F5" s="21">
        <f t="shared" ref="F5:F20" si="0">B5*D5*E5</f>
        <v>4166400.0000000009</v>
      </c>
      <c r="H5">
        <f>5.6*0.8</f>
        <v>4.4799999999999995</v>
      </c>
    </row>
    <row r="6" spans="1:8" ht="30" customHeight="1" x14ac:dyDescent="0.25">
      <c r="A6" s="5" t="s">
        <v>5</v>
      </c>
      <c r="B6" s="5">
        <v>2</v>
      </c>
      <c r="C6" s="6" t="s">
        <v>93</v>
      </c>
      <c r="D6" s="6">
        <f>5.6*0.8</f>
        <v>4.4799999999999995</v>
      </c>
      <c r="E6" s="15">
        <v>420000</v>
      </c>
      <c r="F6" s="21">
        <f t="shared" si="0"/>
        <v>3763199.9999999995</v>
      </c>
      <c r="H6" s="52">
        <f>H5*B4*E4</f>
        <v>3763199.9999999995</v>
      </c>
    </row>
    <row r="7" spans="1:8" ht="30" customHeight="1" x14ac:dyDescent="0.25">
      <c r="A7" s="5" t="s">
        <v>6</v>
      </c>
      <c r="B7" s="5">
        <v>2</v>
      </c>
      <c r="C7" s="6" t="s">
        <v>95</v>
      </c>
      <c r="D7" s="6">
        <f>6.05*0.8</f>
        <v>4.84</v>
      </c>
      <c r="E7" s="15">
        <v>420000</v>
      </c>
      <c r="F7" s="21">
        <f t="shared" si="0"/>
        <v>4065600</v>
      </c>
    </row>
    <row r="8" spans="1:8" ht="30" customHeight="1" x14ac:dyDescent="0.25">
      <c r="A8" s="5" t="s">
        <v>7</v>
      </c>
      <c r="B8" s="5">
        <v>2</v>
      </c>
      <c r="C8" s="42" t="s">
        <v>96</v>
      </c>
      <c r="D8" s="42">
        <f>5.9*0.8</f>
        <v>4.7200000000000006</v>
      </c>
      <c r="E8" s="15">
        <v>420000</v>
      </c>
      <c r="F8" s="21">
        <f t="shared" si="0"/>
        <v>3964800.0000000005</v>
      </c>
    </row>
    <row r="9" spans="1:8" ht="30" customHeight="1" x14ac:dyDescent="0.25">
      <c r="A9" s="5" t="s">
        <v>8</v>
      </c>
      <c r="B9" s="5">
        <v>2</v>
      </c>
      <c r="C9" s="42" t="s">
        <v>97</v>
      </c>
      <c r="D9" s="42">
        <f>6.8*0.9</f>
        <v>6.12</v>
      </c>
      <c r="E9" s="15">
        <v>420000</v>
      </c>
      <c r="F9" s="21">
        <f t="shared" si="0"/>
        <v>5140800</v>
      </c>
    </row>
    <row r="10" spans="1:8" ht="30" customHeight="1" x14ac:dyDescent="0.25">
      <c r="A10" s="5" t="s">
        <v>9</v>
      </c>
      <c r="B10" s="5">
        <v>2</v>
      </c>
      <c r="C10" s="15" t="s">
        <v>98</v>
      </c>
      <c r="D10" s="65">
        <f>5.5*0.8</f>
        <v>4.4000000000000004</v>
      </c>
      <c r="E10" s="15">
        <v>420000</v>
      </c>
      <c r="F10" s="21">
        <f t="shared" si="0"/>
        <v>3696000.0000000005</v>
      </c>
    </row>
    <row r="11" spans="1:8" ht="30" customHeight="1" x14ac:dyDescent="0.25">
      <c r="A11" s="5" t="s">
        <v>10</v>
      </c>
      <c r="B11" s="5">
        <v>2</v>
      </c>
      <c r="C11" s="15" t="s">
        <v>99</v>
      </c>
      <c r="D11" s="65">
        <f>5.8*0.8</f>
        <v>4.6399999999999997</v>
      </c>
      <c r="E11" s="15">
        <v>420000</v>
      </c>
      <c r="F11" s="21">
        <f t="shared" si="0"/>
        <v>3897599.9999999995</v>
      </c>
    </row>
    <row r="12" spans="1:8" ht="30" customHeight="1" x14ac:dyDescent="0.25">
      <c r="A12" s="5" t="s">
        <v>11</v>
      </c>
      <c r="B12" s="5">
        <v>2</v>
      </c>
      <c r="C12" s="6" t="s">
        <v>100</v>
      </c>
      <c r="D12" s="6">
        <f>6.02*0.8</f>
        <v>4.8159999999999998</v>
      </c>
      <c r="E12" s="15">
        <v>420000</v>
      </c>
      <c r="F12" s="21">
        <f t="shared" si="0"/>
        <v>4045440</v>
      </c>
    </row>
    <row r="13" spans="1:8" ht="30" customHeight="1" x14ac:dyDescent="0.25">
      <c r="A13" s="5" t="s">
        <v>12</v>
      </c>
      <c r="B13" s="5">
        <v>2</v>
      </c>
      <c r="C13" s="6" t="s">
        <v>101</v>
      </c>
      <c r="D13" s="6">
        <f>5.4*0.8</f>
        <v>4.32</v>
      </c>
      <c r="E13" s="15">
        <v>420000</v>
      </c>
      <c r="F13" s="21">
        <f t="shared" si="0"/>
        <v>3628800.0000000005</v>
      </c>
    </row>
    <row r="14" spans="1:8" ht="30" customHeight="1" x14ac:dyDescent="0.25">
      <c r="A14" s="5" t="s">
        <v>13</v>
      </c>
      <c r="B14" s="5">
        <v>2</v>
      </c>
      <c r="C14" s="6" t="s">
        <v>102</v>
      </c>
      <c r="D14" s="64">
        <f>6*0.8</f>
        <v>4.8000000000000007</v>
      </c>
      <c r="E14" s="15">
        <v>420000</v>
      </c>
      <c r="F14" s="21">
        <f t="shared" si="0"/>
        <v>4032000.0000000005</v>
      </c>
    </row>
    <row r="15" spans="1:8" ht="30" customHeight="1" x14ac:dyDescent="0.25">
      <c r="A15" s="5" t="s">
        <v>14</v>
      </c>
      <c r="B15" s="5">
        <v>2</v>
      </c>
      <c r="C15" s="6" t="s">
        <v>103</v>
      </c>
      <c r="D15" s="64">
        <f>3.5*0.8</f>
        <v>2.8000000000000003</v>
      </c>
      <c r="E15" s="15">
        <v>420000</v>
      </c>
      <c r="F15" s="21">
        <f t="shared" si="0"/>
        <v>2352000</v>
      </c>
    </row>
    <row r="16" spans="1:8" ht="30" customHeight="1" x14ac:dyDescent="0.25">
      <c r="A16" s="5" t="s">
        <v>15</v>
      </c>
      <c r="B16" s="5">
        <v>2</v>
      </c>
      <c r="C16" s="6" t="s">
        <v>104</v>
      </c>
      <c r="D16" s="6">
        <f>6.5*0.9</f>
        <v>5.8500000000000005</v>
      </c>
      <c r="E16" s="15">
        <v>420000</v>
      </c>
      <c r="F16" s="21">
        <f t="shared" si="0"/>
        <v>4914000</v>
      </c>
    </row>
    <row r="17" spans="1:6" ht="30" customHeight="1" x14ac:dyDescent="0.25">
      <c r="A17" s="5" t="s">
        <v>16</v>
      </c>
      <c r="B17" s="5">
        <v>2</v>
      </c>
      <c r="C17" s="6" t="s">
        <v>98</v>
      </c>
      <c r="D17" s="6">
        <f>5.5*0.8</f>
        <v>4.4000000000000004</v>
      </c>
      <c r="E17" s="15">
        <v>420000</v>
      </c>
      <c r="F17" s="21">
        <f t="shared" si="0"/>
        <v>3696000.0000000005</v>
      </c>
    </row>
    <row r="18" spans="1:6" ht="30" customHeight="1" x14ac:dyDescent="0.25">
      <c r="A18" s="5" t="s">
        <v>17</v>
      </c>
      <c r="B18" s="5">
        <v>2</v>
      </c>
      <c r="C18" s="6" t="s">
        <v>80</v>
      </c>
      <c r="D18" s="6">
        <f>4*0.8</f>
        <v>3.2</v>
      </c>
      <c r="E18" s="15">
        <v>420000</v>
      </c>
      <c r="F18" s="21">
        <f t="shared" si="0"/>
        <v>2688000</v>
      </c>
    </row>
    <row r="19" spans="1:6" ht="30" customHeight="1" x14ac:dyDescent="0.25">
      <c r="A19" s="5" t="s">
        <v>18</v>
      </c>
      <c r="B19" s="5">
        <v>2</v>
      </c>
      <c r="C19" s="6" t="s">
        <v>81</v>
      </c>
      <c r="D19" s="6">
        <f>4.5*0.8</f>
        <v>3.6</v>
      </c>
      <c r="E19" s="15">
        <v>420000</v>
      </c>
      <c r="F19" s="21">
        <f t="shared" si="0"/>
        <v>3024000</v>
      </c>
    </row>
    <row r="20" spans="1:6" ht="30" customHeight="1" x14ac:dyDescent="0.25">
      <c r="A20" s="5" t="s">
        <v>19</v>
      </c>
      <c r="B20" s="5">
        <v>2</v>
      </c>
      <c r="C20" s="6" t="s">
        <v>105</v>
      </c>
      <c r="D20" s="6">
        <f>6.5*0.8</f>
        <v>5.2</v>
      </c>
      <c r="E20" s="15">
        <v>420000</v>
      </c>
      <c r="F20" s="21">
        <f t="shared" si="0"/>
        <v>4368000</v>
      </c>
    </row>
    <row r="21" spans="1:6" x14ac:dyDescent="0.25">
      <c r="A21" s="77"/>
      <c r="B21" s="78"/>
      <c r="C21" s="78"/>
      <c r="D21" s="78"/>
      <c r="E21" s="79"/>
      <c r="F21" s="18">
        <f>SUM(F4:F20)</f>
        <v>65205840</v>
      </c>
    </row>
    <row r="22" spans="1:6" x14ac:dyDescent="0.25">
      <c r="A22" s="76"/>
      <c r="B22" s="76"/>
      <c r="C22" s="76"/>
      <c r="D22" s="76"/>
      <c r="E22" s="76"/>
      <c r="F22" s="76"/>
    </row>
    <row r="24" spans="1:6" ht="18.75" x14ac:dyDescent="0.25">
      <c r="E24" s="63" t="s">
        <v>112</v>
      </c>
      <c r="F24" s="62">
        <f>F21+'2. Biển cờ đuôi cá cổng'!F21+'3. tit chữ phông chữ hội trường'!F21+'4. Cờ đuôi cá ngoài phòng BP'!D21+'5. khẩu hiệu ngoài phòng bỏ pếu'!D21+'6. cờ tổ quốc'!D21+'7, cò chuối'!D21+'8 tranh cổ động 2 bên cổng'!G21+'9. Khẩu hiệu tro phòng bỏ phiếu'!E21+'10. Tuyên truyền cổ động trực q'!G8+'11. Bảng niêm yết DS cử tri'!G21+'13. Bảng DS người ứng cử'!G21+'14. Bảng tóm tắt tiểu sử..  (2)'!G21+'15 Bảng nội quy, thể lệ  (3'!G21</f>
        <v>493097900</v>
      </c>
    </row>
    <row r="26" spans="1:6" x14ac:dyDescent="0.25">
      <c r="F26" s="69"/>
    </row>
    <row r="28" spans="1:6" x14ac:dyDescent="0.25">
      <c r="F28" s="70"/>
    </row>
  </sheetData>
  <mergeCells count="5">
    <mergeCell ref="A1:F1"/>
    <mergeCell ref="A2:A3"/>
    <mergeCell ref="B2:E2"/>
    <mergeCell ref="A22:F22"/>
    <mergeCell ref="A21:E21"/>
  </mergeCells>
  <pageMargins left="0.11811023622047245" right="0.31496062992125984" top="0.35433070866141736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E4" sqref="E4"/>
    </sheetView>
  </sheetViews>
  <sheetFormatPr defaultRowHeight="15" x14ac:dyDescent="0.25"/>
  <cols>
    <col min="1" max="1" width="15.140625" customWidth="1"/>
    <col min="2" max="2" width="9" style="7" customWidth="1"/>
    <col min="3" max="4" width="15.85546875" style="7" customWidth="1"/>
    <col min="5" max="5" width="13.140625" style="7" customWidth="1"/>
    <col min="6" max="6" width="13.7109375" style="20" customWidth="1"/>
  </cols>
  <sheetData>
    <row r="1" spans="1:6" ht="50.1" customHeight="1" x14ac:dyDescent="0.25">
      <c r="A1" s="71" t="s">
        <v>58</v>
      </c>
      <c r="B1" s="71"/>
      <c r="C1" s="71"/>
      <c r="D1" s="71"/>
      <c r="E1" s="71"/>
      <c r="F1" s="71"/>
    </row>
    <row r="2" spans="1:6" s="4" customFormat="1" ht="50.1" customHeight="1" x14ac:dyDescent="0.25">
      <c r="A2" s="72" t="s">
        <v>1</v>
      </c>
      <c r="B2" s="74" t="s">
        <v>59</v>
      </c>
      <c r="C2" s="75"/>
      <c r="D2" s="75"/>
      <c r="E2" s="75"/>
      <c r="F2" s="19" t="s">
        <v>45</v>
      </c>
    </row>
    <row r="3" spans="1:6" ht="39.950000000000003" customHeight="1" x14ac:dyDescent="0.25">
      <c r="A3" s="73"/>
      <c r="B3" s="6" t="s">
        <v>21</v>
      </c>
      <c r="C3" s="6" t="s">
        <v>20</v>
      </c>
      <c r="D3" s="6" t="s">
        <v>113</v>
      </c>
      <c r="E3" s="6" t="s">
        <v>44</v>
      </c>
      <c r="F3" s="22"/>
    </row>
    <row r="4" spans="1:6" ht="30" customHeight="1" x14ac:dyDescent="0.25">
      <c r="A4" s="5" t="s">
        <v>3</v>
      </c>
      <c r="B4" s="5">
        <v>2</v>
      </c>
      <c r="C4" s="6" t="s">
        <v>26</v>
      </c>
      <c r="D4" s="64">
        <f>2.5*0.8</f>
        <v>2</v>
      </c>
      <c r="E4" s="24">
        <v>420000</v>
      </c>
      <c r="F4" s="21">
        <f>B4*D4*E4</f>
        <v>1680000</v>
      </c>
    </row>
    <row r="5" spans="1:6" ht="50.1" customHeight="1" x14ac:dyDescent="0.25">
      <c r="A5" s="41" t="s">
        <v>4</v>
      </c>
      <c r="B5" s="5">
        <v>2</v>
      </c>
      <c r="C5" s="6" t="s">
        <v>36</v>
      </c>
      <c r="D5" s="6">
        <f>2.6*0.8</f>
        <v>2.08</v>
      </c>
      <c r="E5" s="24">
        <v>420000</v>
      </c>
      <c r="F5" s="21">
        <f t="shared" ref="F5:F20" si="0">B5*D5*E5</f>
        <v>1747200</v>
      </c>
    </row>
    <row r="6" spans="1:6" ht="30" customHeight="1" x14ac:dyDescent="0.25">
      <c r="A6" s="5" t="s">
        <v>5</v>
      </c>
      <c r="B6" s="5">
        <v>2</v>
      </c>
      <c r="C6" s="6" t="s">
        <v>27</v>
      </c>
      <c r="D6" s="64">
        <f>2*0.8</f>
        <v>1.6</v>
      </c>
      <c r="E6" s="24">
        <v>420000</v>
      </c>
      <c r="F6" s="21">
        <f t="shared" si="0"/>
        <v>1344000</v>
      </c>
    </row>
    <row r="7" spans="1:6" ht="30" customHeight="1" x14ac:dyDescent="0.25">
      <c r="A7" s="5" t="s">
        <v>6</v>
      </c>
      <c r="B7" s="5">
        <v>2</v>
      </c>
      <c r="C7" s="6" t="s">
        <v>47</v>
      </c>
      <c r="D7" s="6">
        <f>2.5*0.58</f>
        <v>1.45</v>
      </c>
      <c r="E7" s="24">
        <v>420000</v>
      </c>
      <c r="F7" s="21">
        <f t="shared" si="0"/>
        <v>1218000</v>
      </c>
    </row>
    <row r="8" spans="1:6" ht="30" customHeight="1" x14ac:dyDescent="0.25">
      <c r="A8" s="5" t="s">
        <v>7</v>
      </c>
      <c r="B8" s="5">
        <v>2</v>
      </c>
      <c r="C8" s="42" t="s">
        <v>37</v>
      </c>
      <c r="D8" s="42">
        <f>2.4*0.75</f>
        <v>1.7999999999999998</v>
      </c>
      <c r="E8" s="24">
        <v>420000</v>
      </c>
      <c r="F8" s="21">
        <f t="shared" si="0"/>
        <v>1511999.9999999998</v>
      </c>
    </row>
    <row r="9" spans="1:6" ht="30" customHeight="1" x14ac:dyDescent="0.25">
      <c r="A9" s="5" t="s">
        <v>8</v>
      </c>
      <c r="B9" s="5">
        <v>2</v>
      </c>
      <c r="C9" s="42" t="s">
        <v>46</v>
      </c>
      <c r="D9" s="42">
        <f>2.7*0.75</f>
        <v>2.0250000000000004</v>
      </c>
      <c r="E9" s="24">
        <v>420000</v>
      </c>
      <c r="F9" s="21">
        <f t="shared" si="0"/>
        <v>1701000.0000000002</v>
      </c>
    </row>
    <row r="10" spans="1:6" ht="30" customHeight="1" x14ac:dyDescent="0.25">
      <c r="A10" s="5" t="s">
        <v>9</v>
      </c>
      <c r="B10" s="5">
        <v>2</v>
      </c>
      <c r="C10" s="15" t="s">
        <v>51</v>
      </c>
      <c r="D10" s="65">
        <f>2.32*0.6</f>
        <v>1.3919999999999999</v>
      </c>
      <c r="E10" s="24">
        <v>420000</v>
      </c>
      <c r="F10" s="21">
        <f t="shared" si="0"/>
        <v>1169280</v>
      </c>
    </row>
    <row r="11" spans="1:6" ht="30" customHeight="1" x14ac:dyDescent="0.25">
      <c r="A11" s="5" t="s">
        <v>10</v>
      </c>
      <c r="B11" s="5">
        <v>2</v>
      </c>
      <c r="C11" s="15" t="s">
        <v>51</v>
      </c>
      <c r="D11" s="65">
        <f>2.32*0.6</f>
        <v>1.3919999999999999</v>
      </c>
      <c r="E11" s="24">
        <v>420000</v>
      </c>
      <c r="F11" s="21">
        <f t="shared" si="0"/>
        <v>1169280</v>
      </c>
    </row>
    <row r="12" spans="1:6" ht="30" customHeight="1" x14ac:dyDescent="0.25">
      <c r="A12" s="5" t="s">
        <v>11</v>
      </c>
      <c r="B12" s="5">
        <v>2</v>
      </c>
      <c r="C12" s="6" t="s">
        <v>30</v>
      </c>
      <c r="D12" s="6">
        <f>2.5*0.7</f>
        <v>1.75</v>
      </c>
      <c r="E12" s="24">
        <v>420000</v>
      </c>
      <c r="F12" s="21">
        <f t="shared" si="0"/>
        <v>1470000</v>
      </c>
    </row>
    <row r="13" spans="1:6" ht="30" customHeight="1" x14ac:dyDescent="0.25">
      <c r="A13" s="5" t="s">
        <v>12</v>
      </c>
      <c r="B13" s="5">
        <v>2</v>
      </c>
      <c r="C13" s="6" t="s">
        <v>31</v>
      </c>
      <c r="D13" s="6">
        <f>2.6*0.65</f>
        <v>1.6900000000000002</v>
      </c>
      <c r="E13" s="24">
        <v>420000</v>
      </c>
      <c r="F13" s="21">
        <f t="shared" si="0"/>
        <v>1419600.0000000002</v>
      </c>
    </row>
    <row r="14" spans="1:6" ht="30" customHeight="1" x14ac:dyDescent="0.25">
      <c r="A14" s="5" t="s">
        <v>13</v>
      </c>
      <c r="B14" s="5">
        <v>2</v>
      </c>
      <c r="C14" s="6" t="s">
        <v>53</v>
      </c>
      <c r="D14" s="6">
        <f>2.5*0.61</f>
        <v>1.5249999999999999</v>
      </c>
      <c r="E14" s="24">
        <v>420000</v>
      </c>
      <c r="F14" s="21">
        <f t="shared" si="0"/>
        <v>1281000</v>
      </c>
    </row>
    <row r="15" spans="1:6" ht="30" customHeight="1" x14ac:dyDescent="0.25">
      <c r="A15" s="5" t="s">
        <v>14</v>
      </c>
      <c r="B15" s="5">
        <v>2</v>
      </c>
      <c r="C15" s="6" t="s">
        <v>54</v>
      </c>
      <c r="D15" s="6">
        <f>2.15*0.65</f>
        <v>1.3975</v>
      </c>
      <c r="E15" s="24">
        <v>420000</v>
      </c>
      <c r="F15" s="21">
        <f t="shared" si="0"/>
        <v>1173900</v>
      </c>
    </row>
    <row r="16" spans="1:6" ht="30" customHeight="1" x14ac:dyDescent="0.25">
      <c r="A16" s="5" t="s">
        <v>15</v>
      </c>
      <c r="B16" s="5">
        <v>2</v>
      </c>
      <c r="C16" s="6" t="s">
        <v>32</v>
      </c>
      <c r="D16" s="6">
        <f>2.4*0.7</f>
        <v>1.68</v>
      </c>
      <c r="E16" s="24">
        <v>420000</v>
      </c>
      <c r="F16" s="21">
        <f t="shared" si="0"/>
        <v>1411200</v>
      </c>
    </row>
    <row r="17" spans="1:6" ht="30" customHeight="1" x14ac:dyDescent="0.25">
      <c r="A17" s="5" t="s">
        <v>16</v>
      </c>
      <c r="B17" s="5">
        <v>2</v>
      </c>
      <c r="C17" s="6" t="s">
        <v>33</v>
      </c>
      <c r="D17" s="6">
        <f>2.1*0.65</f>
        <v>1.3650000000000002</v>
      </c>
      <c r="E17" s="24">
        <v>420000</v>
      </c>
      <c r="F17" s="21">
        <f t="shared" si="0"/>
        <v>1146600.0000000002</v>
      </c>
    </row>
    <row r="18" spans="1:6" ht="30" customHeight="1" x14ac:dyDescent="0.25">
      <c r="A18" s="5" t="s">
        <v>17</v>
      </c>
      <c r="B18" s="5">
        <v>2</v>
      </c>
      <c r="C18" s="6" t="s">
        <v>34</v>
      </c>
      <c r="D18" s="6">
        <f>2.7*0.7</f>
        <v>1.89</v>
      </c>
      <c r="E18" s="24">
        <v>420000</v>
      </c>
      <c r="F18" s="21">
        <f t="shared" si="0"/>
        <v>1587600</v>
      </c>
    </row>
    <row r="19" spans="1:6" ht="30" customHeight="1" x14ac:dyDescent="0.25">
      <c r="A19" s="5" t="s">
        <v>18</v>
      </c>
      <c r="B19" s="5">
        <v>2</v>
      </c>
      <c r="C19" s="6" t="s">
        <v>52</v>
      </c>
      <c r="D19" s="6">
        <f>2.45*0.7</f>
        <v>1.7150000000000001</v>
      </c>
      <c r="E19" s="24">
        <v>420000</v>
      </c>
      <c r="F19" s="21">
        <f t="shared" si="0"/>
        <v>1440600</v>
      </c>
    </row>
    <row r="20" spans="1:6" ht="30" customHeight="1" x14ac:dyDescent="0.25">
      <c r="A20" s="5" t="s">
        <v>19</v>
      </c>
      <c r="B20" s="5">
        <v>2</v>
      </c>
      <c r="C20" s="6" t="s">
        <v>35</v>
      </c>
      <c r="D20" s="6">
        <f>2.2*0.55</f>
        <v>1.2100000000000002</v>
      </c>
      <c r="E20" s="24">
        <v>420000</v>
      </c>
      <c r="F20" s="21">
        <f t="shared" si="0"/>
        <v>1016400.0000000001</v>
      </c>
    </row>
    <row r="21" spans="1:6" x14ac:dyDescent="0.25">
      <c r="A21" s="1"/>
      <c r="B21" s="5"/>
      <c r="C21" s="5"/>
      <c r="D21" s="5"/>
      <c r="E21" s="5"/>
      <c r="F21" s="18">
        <f>SUM(F4:F20)</f>
        <v>23487660</v>
      </c>
    </row>
    <row r="22" spans="1:6" x14ac:dyDescent="0.25">
      <c r="A22" s="76"/>
      <c r="B22" s="76"/>
      <c r="C22" s="76"/>
      <c r="D22" s="76"/>
      <c r="E22" s="76"/>
      <c r="F22" s="76"/>
    </row>
  </sheetData>
  <mergeCells count="4">
    <mergeCell ref="A1:F1"/>
    <mergeCell ref="A2:A3"/>
    <mergeCell ref="B2:E2"/>
    <mergeCell ref="A22:F22"/>
  </mergeCells>
  <pageMargins left="0.11811023622047245" right="0.31496062992125984" top="0.35433070866141736" bottom="0.35433070866141736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opLeftCell="A4" workbookViewId="0">
      <selection activeCell="E20" sqref="E20"/>
    </sheetView>
  </sheetViews>
  <sheetFormatPr defaultRowHeight="15" x14ac:dyDescent="0.25"/>
  <cols>
    <col min="1" max="1" width="10.140625" customWidth="1"/>
    <col min="2" max="2" width="10.42578125" style="7" customWidth="1"/>
    <col min="3" max="4" width="13.85546875" style="33" customWidth="1"/>
    <col min="5" max="5" width="10.28515625" style="28" customWidth="1"/>
    <col min="6" max="6" width="10.5703125" customWidth="1"/>
  </cols>
  <sheetData>
    <row r="1" spans="1:6" ht="67.5" customHeight="1" x14ac:dyDescent="0.25">
      <c r="A1" s="80" t="s">
        <v>60</v>
      </c>
      <c r="B1" s="80"/>
      <c r="C1" s="80"/>
      <c r="D1" s="80"/>
      <c r="E1" s="80"/>
      <c r="F1" s="80"/>
    </row>
    <row r="2" spans="1:6" s="4" customFormat="1" ht="50.1" customHeight="1" x14ac:dyDescent="0.25">
      <c r="A2" s="72" t="s">
        <v>1</v>
      </c>
      <c r="B2" s="81" t="s">
        <v>23</v>
      </c>
      <c r="C2" s="82"/>
      <c r="D2" s="53"/>
      <c r="E2" s="43" t="s">
        <v>44</v>
      </c>
      <c r="F2" s="3" t="s">
        <v>41</v>
      </c>
    </row>
    <row r="3" spans="1:6" ht="39.950000000000003" customHeight="1" x14ac:dyDescent="0.25">
      <c r="A3" s="73"/>
      <c r="B3" s="6" t="s">
        <v>21</v>
      </c>
      <c r="C3" s="29" t="s">
        <v>20</v>
      </c>
      <c r="D3" s="29"/>
      <c r="E3" s="21"/>
      <c r="F3" s="1"/>
    </row>
    <row r="4" spans="1:6" ht="30" customHeight="1" x14ac:dyDescent="0.25">
      <c r="A4" s="5" t="s">
        <v>3</v>
      </c>
      <c r="B4" s="5">
        <v>1</v>
      </c>
      <c r="C4" s="30" t="s">
        <v>48</v>
      </c>
      <c r="D4" s="30">
        <f>1.22*2.45</f>
        <v>2.9890000000000003</v>
      </c>
      <c r="E4" s="50">
        <v>420000</v>
      </c>
      <c r="F4" s="54">
        <f>B4*D4*E4</f>
        <v>1255380.0000000002</v>
      </c>
    </row>
    <row r="5" spans="1:6" ht="50.1" customHeight="1" x14ac:dyDescent="0.25">
      <c r="A5" s="11" t="s">
        <v>4</v>
      </c>
      <c r="B5" s="5">
        <v>1</v>
      </c>
      <c r="C5" s="30" t="s">
        <v>48</v>
      </c>
      <c r="D5" s="30">
        <f t="shared" ref="D5:D14" si="0">1.22*2.45</f>
        <v>2.9890000000000003</v>
      </c>
      <c r="E5" s="50">
        <v>420000</v>
      </c>
      <c r="F5" s="54">
        <f t="shared" ref="F5:F20" si="1">B5*D5*E5</f>
        <v>1255380.0000000002</v>
      </c>
    </row>
    <row r="6" spans="1:6" ht="30" customHeight="1" x14ac:dyDescent="0.25">
      <c r="A6" s="5" t="s">
        <v>5</v>
      </c>
      <c r="B6" s="5">
        <v>1</v>
      </c>
      <c r="C6" s="30" t="s">
        <v>48</v>
      </c>
      <c r="D6" s="30">
        <f t="shared" si="0"/>
        <v>2.9890000000000003</v>
      </c>
      <c r="E6" s="50">
        <v>420000</v>
      </c>
      <c r="F6" s="54">
        <f t="shared" si="1"/>
        <v>1255380.0000000002</v>
      </c>
    </row>
    <row r="7" spans="1:6" ht="30" customHeight="1" x14ac:dyDescent="0.25">
      <c r="A7" s="5" t="s">
        <v>6</v>
      </c>
      <c r="B7" s="5">
        <v>1</v>
      </c>
      <c r="C7" s="30" t="s">
        <v>48</v>
      </c>
      <c r="D7" s="30">
        <f t="shared" si="0"/>
        <v>2.9890000000000003</v>
      </c>
      <c r="E7" s="50">
        <v>420000</v>
      </c>
      <c r="F7" s="54">
        <f t="shared" si="1"/>
        <v>1255380.0000000002</v>
      </c>
    </row>
    <row r="8" spans="1:6" ht="30" customHeight="1" x14ac:dyDescent="0.25">
      <c r="A8" s="5" t="s">
        <v>7</v>
      </c>
      <c r="B8" s="5">
        <v>1</v>
      </c>
      <c r="C8" s="30" t="s">
        <v>48</v>
      </c>
      <c r="D8" s="30">
        <f t="shared" si="0"/>
        <v>2.9890000000000003</v>
      </c>
      <c r="E8" s="50">
        <v>420000</v>
      </c>
      <c r="F8" s="54">
        <f t="shared" si="1"/>
        <v>1255380.0000000002</v>
      </c>
    </row>
    <row r="9" spans="1:6" ht="30" customHeight="1" x14ac:dyDescent="0.25">
      <c r="A9" s="5" t="s">
        <v>8</v>
      </c>
      <c r="B9" s="5">
        <v>1</v>
      </c>
      <c r="C9" s="30" t="s">
        <v>48</v>
      </c>
      <c r="D9" s="30">
        <f t="shared" si="0"/>
        <v>2.9890000000000003</v>
      </c>
      <c r="E9" s="50">
        <v>420000</v>
      </c>
      <c r="F9" s="54">
        <f t="shared" si="1"/>
        <v>1255380.0000000002</v>
      </c>
    </row>
    <row r="10" spans="1:6" ht="30" customHeight="1" x14ac:dyDescent="0.25">
      <c r="A10" s="11" t="s">
        <v>9</v>
      </c>
      <c r="B10" s="5">
        <v>1</v>
      </c>
      <c r="C10" s="30" t="s">
        <v>48</v>
      </c>
      <c r="D10" s="30">
        <f t="shared" si="0"/>
        <v>2.9890000000000003</v>
      </c>
      <c r="E10" s="50">
        <v>420000</v>
      </c>
      <c r="F10" s="54">
        <f t="shared" si="1"/>
        <v>1255380.0000000002</v>
      </c>
    </row>
    <row r="11" spans="1:6" ht="30" customHeight="1" x14ac:dyDescent="0.25">
      <c r="A11" s="5" t="s">
        <v>10</v>
      </c>
      <c r="B11" s="5">
        <v>1</v>
      </c>
      <c r="C11" s="30" t="s">
        <v>48</v>
      </c>
      <c r="D11" s="30">
        <f t="shared" si="0"/>
        <v>2.9890000000000003</v>
      </c>
      <c r="E11" s="50">
        <v>420000</v>
      </c>
      <c r="F11" s="54">
        <f t="shared" si="1"/>
        <v>1255380.0000000002</v>
      </c>
    </row>
    <row r="12" spans="1:6" ht="30" customHeight="1" x14ac:dyDescent="0.25">
      <c r="A12" s="5" t="s">
        <v>11</v>
      </c>
      <c r="B12" s="5">
        <v>1</v>
      </c>
      <c r="C12" s="30" t="s">
        <v>48</v>
      </c>
      <c r="D12" s="30">
        <f t="shared" si="0"/>
        <v>2.9890000000000003</v>
      </c>
      <c r="E12" s="50">
        <v>420000</v>
      </c>
      <c r="F12" s="54">
        <f t="shared" si="1"/>
        <v>1255380.0000000002</v>
      </c>
    </row>
    <row r="13" spans="1:6" ht="30" customHeight="1" x14ac:dyDescent="0.25">
      <c r="A13" s="11" t="s">
        <v>12</v>
      </c>
      <c r="B13" s="5">
        <v>1</v>
      </c>
      <c r="C13" s="30" t="s">
        <v>48</v>
      </c>
      <c r="D13" s="30">
        <f t="shared" si="0"/>
        <v>2.9890000000000003</v>
      </c>
      <c r="E13" s="50">
        <v>420000</v>
      </c>
      <c r="F13" s="54">
        <f t="shared" si="1"/>
        <v>1255380.0000000002</v>
      </c>
    </row>
    <row r="14" spans="1:6" ht="30" customHeight="1" x14ac:dyDescent="0.25">
      <c r="A14" s="5" t="s">
        <v>13</v>
      </c>
      <c r="B14" s="5">
        <v>1</v>
      </c>
      <c r="C14" s="30" t="s">
        <v>48</v>
      </c>
      <c r="D14" s="30">
        <f t="shared" si="0"/>
        <v>2.9890000000000003</v>
      </c>
      <c r="E14" s="50">
        <v>420000</v>
      </c>
      <c r="F14" s="54">
        <f t="shared" si="1"/>
        <v>1255380.0000000002</v>
      </c>
    </row>
    <row r="15" spans="1:6" ht="30" customHeight="1" x14ac:dyDescent="0.25">
      <c r="A15" s="5" t="s">
        <v>14</v>
      </c>
      <c r="B15" s="5">
        <v>1</v>
      </c>
      <c r="C15" s="31" t="s">
        <v>57</v>
      </c>
      <c r="D15" s="31">
        <f>6.7*3.5</f>
        <v>23.45</v>
      </c>
      <c r="E15" s="50">
        <v>420000</v>
      </c>
      <c r="F15" s="54">
        <f t="shared" si="1"/>
        <v>9849000</v>
      </c>
    </row>
    <row r="16" spans="1:6" ht="30" customHeight="1" x14ac:dyDescent="0.25">
      <c r="A16" s="5" t="s">
        <v>15</v>
      </c>
      <c r="B16" s="5">
        <v>1</v>
      </c>
      <c r="C16" s="31" t="s">
        <v>55</v>
      </c>
      <c r="D16" s="31">
        <f>6.5*3.2</f>
        <v>20.8</v>
      </c>
      <c r="E16" s="50">
        <v>420000</v>
      </c>
      <c r="F16" s="54">
        <f t="shared" si="1"/>
        <v>8736000</v>
      </c>
    </row>
    <row r="17" spans="1:6" ht="30" customHeight="1" x14ac:dyDescent="0.25">
      <c r="A17" s="5" t="s">
        <v>16</v>
      </c>
      <c r="B17" s="5">
        <v>1</v>
      </c>
      <c r="C17" s="30" t="s">
        <v>48</v>
      </c>
      <c r="D17" s="30">
        <f>1.22*2.45</f>
        <v>2.9890000000000003</v>
      </c>
      <c r="E17" s="50">
        <v>420000</v>
      </c>
      <c r="F17" s="54">
        <f t="shared" si="1"/>
        <v>1255380.0000000002</v>
      </c>
    </row>
    <row r="18" spans="1:6" s="10" customFormat="1" ht="30" customHeight="1" x14ac:dyDescent="0.25">
      <c r="A18" s="13" t="s">
        <v>17</v>
      </c>
      <c r="B18" s="13">
        <v>1</v>
      </c>
      <c r="C18" s="30" t="s">
        <v>48</v>
      </c>
      <c r="D18" s="30">
        <f>1.22*2.45</f>
        <v>2.9890000000000003</v>
      </c>
      <c r="E18" s="50">
        <v>420000</v>
      </c>
      <c r="F18" s="54">
        <f t="shared" si="1"/>
        <v>1255380.0000000002</v>
      </c>
    </row>
    <row r="19" spans="1:6" ht="30" customHeight="1" x14ac:dyDescent="0.25">
      <c r="A19" s="5" t="s">
        <v>18</v>
      </c>
      <c r="B19" s="5">
        <v>1</v>
      </c>
      <c r="C19" s="31" t="s">
        <v>56</v>
      </c>
      <c r="D19" s="31">
        <f>4.6*3.3</f>
        <v>15.179999999999998</v>
      </c>
      <c r="E19" s="50">
        <v>420000</v>
      </c>
      <c r="F19" s="54">
        <f t="shared" si="1"/>
        <v>6375599.9999999991</v>
      </c>
    </row>
    <row r="20" spans="1:6" ht="50.1" customHeight="1" x14ac:dyDescent="0.25">
      <c r="A20" s="5" t="s">
        <v>19</v>
      </c>
      <c r="B20" s="5">
        <v>1</v>
      </c>
      <c r="C20" s="30" t="s">
        <v>48</v>
      </c>
      <c r="D20" s="30">
        <f>1.22*2.45</f>
        <v>2.9890000000000003</v>
      </c>
      <c r="E20" s="50">
        <v>420000</v>
      </c>
      <c r="F20" s="54">
        <f t="shared" si="1"/>
        <v>1255380.0000000002</v>
      </c>
    </row>
    <row r="21" spans="1:6" ht="30" customHeight="1" x14ac:dyDescent="0.25">
      <c r="A21" s="13"/>
      <c r="B21" s="13"/>
      <c r="C21" s="32"/>
      <c r="D21" s="32"/>
      <c r="E21" s="23"/>
      <c r="F21" s="55">
        <f>SUM(F4:F20)</f>
        <v>42535920</v>
      </c>
    </row>
    <row r="23" spans="1:6" x14ac:dyDescent="0.25">
      <c r="A23" s="37"/>
      <c r="B23" s="37"/>
      <c r="C23" s="37"/>
      <c r="D23" s="37"/>
      <c r="E23" s="37"/>
      <c r="F23" s="37"/>
    </row>
  </sheetData>
  <mergeCells count="3">
    <mergeCell ref="A1:F1"/>
    <mergeCell ref="A2:A3"/>
    <mergeCell ref="B2:C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opLeftCell="A6" workbookViewId="0">
      <selection activeCell="C5" sqref="C5:C20"/>
    </sheetView>
  </sheetViews>
  <sheetFormatPr defaultRowHeight="15" x14ac:dyDescent="0.25"/>
  <cols>
    <col min="1" max="1" width="10.140625" customWidth="1"/>
    <col min="2" max="2" width="10.42578125" style="7" customWidth="1"/>
    <col min="3" max="3" width="13.85546875" style="33" customWidth="1"/>
    <col min="4" max="4" width="14.140625" style="28" customWidth="1"/>
    <col min="5" max="5" width="13.85546875" customWidth="1"/>
  </cols>
  <sheetData>
    <row r="1" spans="1:5" ht="67.5" customHeight="1" x14ac:dyDescent="0.25">
      <c r="A1" s="80" t="s">
        <v>60</v>
      </c>
      <c r="B1" s="80"/>
      <c r="C1" s="80"/>
      <c r="D1" s="80"/>
      <c r="E1" s="80"/>
    </row>
    <row r="2" spans="1:5" s="4" customFormat="1" ht="50.1" customHeight="1" x14ac:dyDescent="0.25">
      <c r="A2" s="72" t="s">
        <v>1</v>
      </c>
      <c r="B2" s="81" t="s">
        <v>107</v>
      </c>
      <c r="C2" s="82"/>
      <c r="D2" s="43" t="s">
        <v>45</v>
      </c>
      <c r="E2" s="3" t="s">
        <v>29</v>
      </c>
    </row>
    <row r="3" spans="1:5" ht="39.950000000000003" customHeight="1" x14ac:dyDescent="0.25">
      <c r="A3" s="73"/>
      <c r="B3" s="6" t="s">
        <v>21</v>
      </c>
      <c r="C3" s="29" t="s">
        <v>109</v>
      </c>
      <c r="D3" s="21"/>
      <c r="E3" s="1"/>
    </row>
    <row r="4" spans="1:5" ht="30" customHeight="1" x14ac:dyDescent="0.25">
      <c r="A4" s="5" t="s">
        <v>3</v>
      </c>
      <c r="B4" s="5">
        <v>2</v>
      </c>
      <c r="C4" s="38">
        <v>450000</v>
      </c>
      <c r="D4" s="25">
        <f>B4*C4</f>
        <v>900000</v>
      </c>
      <c r="E4" s="1"/>
    </row>
    <row r="5" spans="1:5" ht="50.1" customHeight="1" x14ac:dyDescent="0.25">
      <c r="A5" s="41" t="s">
        <v>4</v>
      </c>
      <c r="B5" s="5">
        <v>2</v>
      </c>
      <c r="C5" s="38">
        <v>450000</v>
      </c>
      <c r="D5" s="25">
        <f t="shared" ref="D5:D20" si="0">B5*C5</f>
        <v>900000</v>
      </c>
      <c r="E5" s="3"/>
    </row>
    <row r="6" spans="1:5" ht="30" customHeight="1" x14ac:dyDescent="0.25">
      <c r="A6" s="5" t="s">
        <v>5</v>
      </c>
      <c r="B6" s="5">
        <v>2</v>
      </c>
      <c r="C6" s="38">
        <v>450000</v>
      </c>
      <c r="D6" s="25">
        <f t="shared" si="0"/>
        <v>900000</v>
      </c>
      <c r="E6" s="1"/>
    </row>
    <row r="7" spans="1:5" ht="30" customHeight="1" x14ac:dyDescent="0.25">
      <c r="A7" s="5" t="s">
        <v>6</v>
      </c>
      <c r="B7" s="5">
        <v>2</v>
      </c>
      <c r="C7" s="38">
        <v>450000</v>
      </c>
      <c r="D7" s="25">
        <f t="shared" si="0"/>
        <v>900000</v>
      </c>
      <c r="E7" s="1"/>
    </row>
    <row r="8" spans="1:5" ht="30" customHeight="1" x14ac:dyDescent="0.25">
      <c r="A8" s="5" t="s">
        <v>7</v>
      </c>
      <c r="B8" s="5">
        <v>2</v>
      </c>
      <c r="C8" s="38">
        <v>450000</v>
      </c>
      <c r="D8" s="25">
        <f t="shared" si="0"/>
        <v>900000</v>
      </c>
      <c r="E8" s="3"/>
    </row>
    <row r="9" spans="1:5" ht="30" customHeight="1" x14ac:dyDescent="0.25">
      <c r="A9" s="5" t="s">
        <v>8</v>
      </c>
      <c r="B9" s="5">
        <v>2</v>
      </c>
      <c r="C9" s="38">
        <v>450000</v>
      </c>
      <c r="D9" s="25">
        <f t="shared" si="0"/>
        <v>900000</v>
      </c>
      <c r="E9" s="3"/>
    </row>
    <row r="10" spans="1:5" ht="30" customHeight="1" x14ac:dyDescent="0.25">
      <c r="A10" s="41" t="s">
        <v>9</v>
      </c>
      <c r="B10" s="5">
        <v>2</v>
      </c>
      <c r="C10" s="38">
        <v>450000</v>
      </c>
      <c r="D10" s="25">
        <f t="shared" si="0"/>
        <v>900000</v>
      </c>
      <c r="E10" s="3"/>
    </row>
    <row r="11" spans="1:5" ht="30" customHeight="1" x14ac:dyDescent="0.25">
      <c r="A11" s="5" t="s">
        <v>10</v>
      </c>
      <c r="B11" s="5">
        <v>2</v>
      </c>
      <c r="C11" s="38">
        <v>450000</v>
      </c>
      <c r="D11" s="25">
        <f t="shared" si="0"/>
        <v>900000</v>
      </c>
      <c r="E11" s="1"/>
    </row>
    <row r="12" spans="1:5" ht="30" customHeight="1" x14ac:dyDescent="0.25">
      <c r="A12" s="5" t="s">
        <v>11</v>
      </c>
      <c r="B12" s="5">
        <v>2</v>
      </c>
      <c r="C12" s="38">
        <v>450000</v>
      </c>
      <c r="D12" s="25">
        <f t="shared" si="0"/>
        <v>900000</v>
      </c>
      <c r="E12" s="3"/>
    </row>
    <row r="13" spans="1:5" ht="30" customHeight="1" x14ac:dyDescent="0.25">
      <c r="A13" s="41" t="s">
        <v>12</v>
      </c>
      <c r="B13" s="5">
        <v>2</v>
      </c>
      <c r="C13" s="38">
        <v>450000</v>
      </c>
      <c r="D13" s="25">
        <f t="shared" si="0"/>
        <v>900000</v>
      </c>
      <c r="E13" s="1"/>
    </row>
    <row r="14" spans="1:5" ht="30" customHeight="1" x14ac:dyDescent="0.25">
      <c r="A14" s="5" t="s">
        <v>13</v>
      </c>
      <c r="B14" s="5">
        <v>2</v>
      </c>
      <c r="C14" s="38">
        <v>450000</v>
      </c>
      <c r="D14" s="25">
        <f t="shared" si="0"/>
        <v>900000</v>
      </c>
      <c r="E14" s="1"/>
    </row>
    <row r="15" spans="1:5" ht="30" customHeight="1" x14ac:dyDescent="0.25">
      <c r="A15" s="5" t="s">
        <v>14</v>
      </c>
      <c r="B15" s="5">
        <v>2</v>
      </c>
      <c r="C15" s="38">
        <v>450000</v>
      </c>
      <c r="D15" s="25">
        <f t="shared" si="0"/>
        <v>900000</v>
      </c>
      <c r="E15" s="1"/>
    </row>
    <row r="16" spans="1:5" ht="30" customHeight="1" x14ac:dyDescent="0.25">
      <c r="A16" s="5" t="s">
        <v>15</v>
      </c>
      <c r="B16" s="5">
        <v>2</v>
      </c>
      <c r="C16" s="38">
        <v>450000</v>
      </c>
      <c r="D16" s="25">
        <f t="shared" si="0"/>
        <v>900000</v>
      </c>
      <c r="E16" s="1"/>
    </row>
    <row r="17" spans="1:5" ht="30" customHeight="1" x14ac:dyDescent="0.25">
      <c r="A17" s="5" t="s">
        <v>16</v>
      </c>
      <c r="B17" s="5">
        <v>2</v>
      </c>
      <c r="C17" s="38">
        <v>450000</v>
      </c>
      <c r="D17" s="25">
        <f t="shared" si="0"/>
        <v>900000</v>
      </c>
      <c r="E17" s="1"/>
    </row>
    <row r="18" spans="1:5" s="10" customFormat="1" ht="30" customHeight="1" x14ac:dyDescent="0.25">
      <c r="A18" s="13" t="s">
        <v>17</v>
      </c>
      <c r="B18" s="5">
        <v>2</v>
      </c>
      <c r="C18" s="38">
        <v>450000</v>
      </c>
      <c r="D18" s="25">
        <f t="shared" si="0"/>
        <v>900000</v>
      </c>
      <c r="E18" s="12"/>
    </row>
    <row r="19" spans="1:5" ht="30" customHeight="1" x14ac:dyDescent="0.25">
      <c r="A19" s="5" t="s">
        <v>18</v>
      </c>
      <c r="B19" s="5">
        <v>2</v>
      </c>
      <c r="C19" s="38">
        <v>450000</v>
      </c>
      <c r="D19" s="25">
        <f t="shared" si="0"/>
        <v>900000</v>
      </c>
      <c r="E19" s="3"/>
    </row>
    <row r="20" spans="1:5" ht="50.1" customHeight="1" x14ac:dyDescent="0.25">
      <c r="A20" s="5" t="s">
        <v>19</v>
      </c>
      <c r="B20" s="5">
        <v>2</v>
      </c>
      <c r="C20" s="38">
        <v>450000</v>
      </c>
      <c r="D20" s="25">
        <f t="shared" si="0"/>
        <v>900000</v>
      </c>
      <c r="E20" s="1"/>
    </row>
    <row r="21" spans="1:5" ht="30" customHeight="1" x14ac:dyDescent="0.25">
      <c r="A21" s="83" t="s">
        <v>45</v>
      </c>
      <c r="B21" s="84"/>
      <c r="C21" s="85"/>
      <c r="D21" s="23">
        <f>SUM(D4:D20)</f>
        <v>15300000</v>
      </c>
      <c r="E21" s="12"/>
    </row>
    <row r="23" spans="1:5" x14ac:dyDescent="0.25">
      <c r="A23" s="37"/>
      <c r="B23" s="37"/>
      <c r="C23" s="37"/>
      <c r="D23" s="37"/>
      <c r="E23" s="37"/>
    </row>
  </sheetData>
  <mergeCells count="4">
    <mergeCell ref="A1:E1"/>
    <mergeCell ref="A2:A3"/>
    <mergeCell ref="B2:C2"/>
    <mergeCell ref="A21:C21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C4" sqref="C4"/>
    </sheetView>
  </sheetViews>
  <sheetFormatPr defaultRowHeight="15" x14ac:dyDescent="0.25"/>
  <cols>
    <col min="1" max="1" width="10.140625" customWidth="1"/>
    <col min="2" max="2" width="10.42578125" style="7" customWidth="1"/>
    <col min="3" max="3" width="13.85546875" style="33" customWidth="1"/>
    <col min="4" max="4" width="14.5703125" style="28" customWidth="1"/>
    <col min="5" max="5" width="13.85546875" customWidth="1"/>
  </cols>
  <sheetData>
    <row r="1" spans="1:5" ht="67.5" customHeight="1" x14ac:dyDescent="0.25">
      <c r="A1" s="80" t="s">
        <v>60</v>
      </c>
      <c r="B1" s="80"/>
      <c r="C1" s="80"/>
      <c r="D1" s="80"/>
      <c r="E1" s="80"/>
    </row>
    <row r="2" spans="1:5" s="4" customFormat="1" ht="50.1" customHeight="1" x14ac:dyDescent="0.25">
      <c r="A2" s="72" t="s">
        <v>1</v>
      </c>
      <c r="B2" s="81" t="s">
        <v>82</v>
      </c>
      <c r="C2" s="82"/>
      <c r="D2" s="43" t="s">
        <v>45</v>
      </c>
      <c r="E2" s="3" t="s">
        <v>29</v>
      </c>
    </row>
    <row r="3" spans="1:5" ht="39.950000000000003" customHeight="1" x14ac:dyDescent="0.25">
      <c r="A3" s="73"/>
      <c r="B3" s="6" t="s">
        <v>21</v>
      </c>
      <c r="C3" s="29" t="s">
        <v>109</v>
      </c>
      <c r="D3" s="21"/>
      <c r="E3" s="1"/>
    </row>
    <row r="4" spans="1:5" ht="30" customHeight="1" x14ac:dyDescent="0.25">
      <c r="A4" s="5" t="s">
        <v>3</v>
      </c>
      <c r="B4" s="5">
        <v>1</v>
      </c>
      <c r="C4" s="38">
        <v>450000</v>
      </c>
      <c r="D4" s="25">
        <f>B4*C4</f>
        <v>450000</v>
      </c>
      <c r="E4" s="1"/>
    </row>
    <row r="5" spans="1:5" ht="50.1" customHeight="1" x14ac:dyDescent="0.25">
      <c r="A5" s="41" t="s">
        <v>4</v>
      </c>
      <c r="B5" s="5">
        <v>1</v>
      </c>
      <c r="C5" s="38">
        <v>450000</v>
      </c>
      <c r="D5" s="25">
        <f t="shared" ref="D5:D20" si="0">B5*C5</f>
        <v>450000</v>
      </c>
      <c r="E5" s="3"/>
    </row>
    <row r="6" spans="1:5" ht="30" customHeight="1" x14ac:dyDescent="0.25">
      <c r="A6" s="5" t="s">
        <v>5</v>
      </c>
      <c r="B6" s="5">
        <v>1</v>
      </c>
      <c r="C6" s="38">
        <v>450000</v>
      </c>
      <c r="D6" s="25">
        <f t="shared" si="0"/>
        <v>450000</v>
      </c>
      <c r="E6" s="1"/>
    </row>
    <row r="7" spans="1:5" ht="30" customHeight="1" x14ac:dyDescent="0.25">
      <c r="A7" s="5" t="s">
        <v>6</v>
      </c>
      <c r="B7" s="5">
        <v>1</v>
      </c>
      <c r="C7" s="38">
        <v>450000</v>
      </c>
      <c r="D7" s="25">
        <f t="shared" si="0"/>
        <v>450000</v>
      </c>
      <c r="E7" s="1"/>
    </row>
    <row r="8" spans="1:5" ht="30" customHeight="1" x14ac:dyDescent="0.25">
      <c r="A8" s="5" t="s">
        <v>7</v>
      </c>
      <c r="B8" s="5">
        <v>1</v>
      </c>
      <c r="C8" s="38">
        <v>450000</v>
      </c>
      <c r="D8" s="25">
        <f t="shared" si="0"/>
        <v>450000</v>
      </c>
      <c r="E8" s="3"/>
    </row>
    <row r="9" spans="1:5" ht="30" customHeight="1" x14ac:dyDescent="0.25">
      <c r="A9" s="5" t="s">
        <v>8</v>
      </c>
      <c r="B9" s="5">
        <v>1</v>
      </c>
      <c r="C9" s="38">
        <v>450000</v>
      </c>
      <c r="D9" s="25">
        <f t="shared" si="0"/>
        <v>450000</v>
      </c>
      <c r="E9" s="3"/>
    </row>
    <row r="10" spans="1:5" ht="30" customHeight="1" x14ac:dyDescent="0.25">
      <c r="A10" s="41" t="s">
        <v>9</v>
      </c>
      <c r="B10" s="5">
        <v>1</v>
      </c>
      <c r="C10" s="38">
        <v>450000</v>
      </c>
      <c r="D10" s="25">
        <f t="shared" si="0"/>
        <v>450000</v>
      </c>
      <c r="E10" s="3"/>
    </row>
    <row r="11" spans="1:5" ht="30" customHeight="1" x14ac:dyDescent="0.25">
      <c r="A11" s="5" t="s">
        <v>10</v>
      </c>
      <c r="B11" s="5">
        <v>1</v>
      </c>
      <c r="C11" s="38">
        <v>450000</v>
      </c>
      <c r="D11" s="25">
        <f t="shared" si="0"/>
        <v>450000</v>
      </c>
      <c r="E11" s="1"/>
    </row>
    <row r="12" spans="1:5" ht="30" customHeight="1" x14ac:dyDescent="0.25">
      <c r="A12" s="5" t="s">
        <v>11</v>
      </c>
      <c r="B12" s="5">
        <v>1</v>
      </c>
      <c r="C12" s="38">
        <v>450000</v>
      </c>
      <c r="D12" s="25">
        <f t="shared" si="0"/>
        <v>450000</v>
      </c>
      <c r="E12" s="3"/>
    </row>
    <row r="13" spans="1:5" ht="30" customHeight="1" x14ac:dyDescent="0.25">
      <c r="A13" s="41" t="s">
        <v>12</v>
      </c>
      <c r="B13" s="5">
        <v>1</v>
      </c>
      <c r="C13" s="38">
        <v>450000</v>
      </c>
      <c r="D13" s="25">
        <f t="shared" si="0"/>
        <v>450000</v>
      </c>
      <c r="E13" s="1"/>
    </row>
    <row r="14" spans="1:5" ht="30" customHeight="1" x14ac:dyDescent="0.25">
      <c r="A14" s="5" t="s">
        <v>13</v>
      </c>
      <c r="B14" s="5">
        <v>1</v>
      </c>
      <c r="C14" s="38">
        <v>450000</v>
      </c>
      <c r="D14" s="25">
        <f t="shared" si="0"/>
        <v>450000</v>
      </c>
      <c r="E14" s="1"/>
    </row>
    <row r="15" spans="1:5" ht="30" customHeight="1" x14ac:dyDescent="0.25">
      <c r="A15" s="5" t="s">
        <v>14</v>
      </c>
      <c r="B15" s="5">
        <v>1</v>
      </c>
      <c r="C15" s="38">
        <v>450000</v>
      </c>
      <c r="D15" s="25">
        <f t="shared" si="0"/>
        <v>450000</v>
      </c>
      <c r="E15" s="1"/>
    </row>
    <row r="16" spans="1:5" ht="30" customHeight="1" x14ac:dyDescent="0.25">
      <c r="A16" s="5" t="s">
        <v>15</v>
      </c>
      <c r="B16" s="5">
        <v>1</v>
      </c>
      <c r="C16" s="38">
        <v>450000</v>
      </c>
      <c r="D16" s="25">
        <f t="shared" si="0"/>
        <v>450000</v>
      </c>
      <c r="E16" s="1"/>
    </row>
    <row r="17" spans="1:5" ht="30" customHeight="1" x14ac:dyDescent="0.25">
      <c r="A17" s="5" t="s">
        <v>16</v>
      </c>
      <c r="B17" s="5">
        <v>1</v>
      </c>
      <c r="C17" s="38">
        <v>450000</v>
      </c>
      <c r="D17" s="25">
        <f t="shared" si="0"/>
        <v>450000</v>
      </c>
      <c r="E17" s="1"/>
    </row>
    <row r="18" spans="1:5" s="10" customFormat="1" ht="30" customHeight="1" x14ac:dyDescent="0.25">
      <c r="A18" s="13" t="s">
        <v>17</v>
      </c>
      <c r="B18" s="5">
        <v>1</v>
      </c>
      <c r="C18" s="38">
        <v>450000</v>
      </c>
      <c r="D18" s="25">
        <f t="shared" si="0"/>
        <v>450000</v>
      </c>
      <c r="E18" s="12"/>
    </row>
    <row r="19" spans="1:5" ht="30" customHeight="1" x14ac:dyDescent="0.25">
      <c r="A19" s="5" t="s">
        <v>18</v>
      </c>
      <c r="B19" s="5">
        <v>1</v>
      </c>
      <c r="C19" s="38">
        <v>450000</v>
      </c>
      <c r="D19" s="25">
        <f t="shared" si="0"/>
        <v>450000</v>
      </c>
      <c r="E19" s="3"/>
    </row>
    <row r="20" spans="1:5" ht="50.1" customHeight="1" x14ac:dyDescent="0.25">
      <c r="A20" s="5" t="s">
        <v>19</v>
      </c>
      <c r="B20" s="5">
        <v>1</v>
      </c>
      <c r="C20" s="38">
        <v>450000</v>
      </c>
      <c r="D20" s="25">
        <f t="shared" si="0"/>
        <v>450000</v>
      </c>
      <c r="E20" s="1"/>
    </row>
    <row r="21" spans="1:5" ht="30" customHeight="1" x14ac:dyDescent="0.25">
      <c r="A21" s="13"/>
      <c r="B21" s="13"/>
      <c r="C21" s="32"/>
      <c r="D21" s="23">
        <f>SUM(D4:D20)</f>
        <v>7650000</v>
      </c>
      <c r="E21" s="12"/>
    </row>
    <row r="23" spans="1:5" x14ac:dyDescent="0.25">
      <c r="A23" s="37"/>
      <c r="B23" s="37"/>
      <c r="C23" s="37"/>
      <c r="D23" s="37"/>
      <c r="E23" s="37"/>
    </row>
  </sheetData>
  <mergeCells count="3">
    <mergeCell ref="A1:E1"/>
    <mergeCell ref="A2:A3"/>
    <mergeCell ref="B2:C2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C4" sqref="C4"/>
    </sheetView>
  </sheetViews>
  <sheetFormatPr defaultRowHeight="15" x14ac:dyDescent="0.25"/>
  <cols>
    <col min="1" max="1" width="12.28515625" customWidth="1"/>
    <col min="2" max="2" width="8.140625" style="4" customWidth="1"/>
    <col min="3" max="3" width="16.140625" style="7" customWidth="1"/>
    <col min="4" max="4" width="15.5703125" style="34" customWidth="1"/>
    <col min="5" max="5" width="14.140625" customWidth="1"/>
  </cols>
  <sheetData>
    <row r="1" spans="1:5" ht="65.25" customHeight="1" x14ac:dyDescent="0.25">
      <c r="A1" s="86" t="s">
        <v>0</v>
      </c>
      <c r="B1" s="86"/>
      <c r="C1" s="86"/>
      <c r="D1" s="86"/>
      <c r="E1" s="86"/>
    </row>
    <row r="2" spans="1:5" s="4" customFormat="1" ht="50.1" customHeight="1" x14ac:dyDescent="0.25">
      <c r="A2" s="72" t="s">
        <v>1</v>
      </c>
      <c r="B2" s="81" t="s">
        <v>83</v>
      </c>
      <c r="C2" s="82"/>
      <c r="D2" s="47" t="s">
        <v>41</v>
      </c>
      <c r="E2" s="5" t="s">
        <v>29</v>
      </c>
    </row>
    <row r="3" spans="1:5" s="17" customFormat="1" ht="39.950000000000003" customHeight="1" x14ac:dyDescent="0.25">
      <c r="A3" s="73"/>
      <c r="B3" s="46" t="s">
        <v>21</v>
      </c>
      <c r="C3" s="46" t="s">
        <v>109</v>
      </c>
      <c r="D3" s="44"/>
      <c r="E3" s="45"/>
    </row>
    <row r="4" spans="1:5" ht="30" customHeight="1" x14ac:dyDescent="0.25">
      <c r="A4" s="5" t="s">
        <v>3</v>
      </c>
      <c r="B4" s="35" t="s">
        <v>49</v>
      </c>
      <c r="C4" s="9">
        <v>80000</v>
      </c>
      <c r="D4" s="25">
        <f>B4*C4</f>
        <v>80000</v>
      </c>
      <c r="E4" s="1"/>
    </row>
    <row r="5" spans="1:5" ht="50.1" customHeight="1" x14ac:dyDescent="0.25">
      <c r="A5" s="11" t="s">
        <v>4</v>
      </c>
      <c r="B5" s="35" t="s">
        <v>49</v>
      </c>
      <c r="C5" s="9">
        <v>80000</v>
      </c>
      <c r="D5" s="25">
        <f t="shared" ref="D5:D20" si="0">B5*C5</f>
        <v>80000</v>
      </c>
      <c r="E5" s="3"/>
    </row>
    <row r="6" spans="1:5" ht="30" customHeight="1" x14ac:dyDescent="0.25">
      <c r="A6" s="5" t="s">
        <v>5</v>
      </c>
      <c r="B6" s="35" t="s">
        <v>49</v>
      </c>
      <c r="C6" s="9">
        <v>80000</v>
      </c>
      <c r="D6" s="25">
        <f t="shared" si="0"/>
        <v>80000</v>
      </c>
      <c r="E6" s="1"/>
    </row>
    <row r="7" spans="1:5" ht="30" customHeight="1" x14ac:dyDescent="0.25">
      <c r="A7" s="5" t="s">
        <v>6</v>
      </c>
      <c r="B7" s="35" t="s">
        <v>49</v>
      </c>
      <c r="C7" s="9">
        <v>80000</v>
      </c>
      <c r="D7" s="25">
        <f t="shared" si="0"/>
        <v>80000</v>
      </c>
      <c r="E7" s="1"/>
    </row>
    <row r="8" spans="1:5" ht="30" customHeight="1" x14ac:dyDescent="0.25">
      <c r="A8" s="5" t="s">
        <v>7</v>
      </c>
      <c r="B8" s="35" t="s">
        <v>49</v>
      </c>
      <c r="C8" s="9">
        <v>80000</v>
      </c>
      <c r="D8" s="25">
        <f t="shared" si="0"/>
        <v>80000</v>
      </c>
      <c r="E8" s="3"/>
    </row>
    <row r="9" spans="1:5" ht="30" customHeight="1" x14ac:dyDescent="0.25">
      <c r="A9" s="5" t="s">
        <v>8</v>
      </c>
      <c r="B9" s="35" t="s">
        <v>49</v>
      </c>
      <c r="C9" s="9">
        <v>80000</v>
      </c>
      <c r="D9" s="25">
        <f t="shared" si="0"/>
        <v>80000</v>
      </c>
      <c r="E9" s="3"/>
    </row>
    <row r="10" spans="1:5" ht="30" customHeight="1" x14ac:dyDescent="0.25">
      <c r="A10" s="11" t="s">
        <v>9</v>
      </c>
      <c r="B10" s="35" t="s">
        <v>49</v>
      </c>
      <c r="C10" s="9">
        <v>80000</v>
      </c>
      <c r="D10" s="25">
        <f t="shared" si="0"/>
        <v>80000</v>
      </c>
      <c r="E10" s="3"/>
    </row>
    <row r="11" spans="1:5" ht="30" customHeight="1" x14ac:dyDescent="0.25">
      <c r="A11" s="5" t="s">
        <v>10</v>
      </c>
      <c r="B11" s="35" t="s">
        <v>49</v>
      </c>
      <c r="C11" s="9">
        <v>80000</v>
      </c>
      <c r="D11" s="25">
        <f t="shared" si="0"/>
        <v>80000</v>
      </c>
      <c r="E11" s="1"/>
    </row>
    <row r="12" spans="1:5" ht="30" customHeight="1" x14ac:dyDescent="0.25">
      <c r="A12" s="5" t="s">
        <v>11</v>
      </c>
      <c r="B12" s="35" t="s">
        <v>49</v>
      </c>
      <c r="C12" s="9">
        <v>80000</v>
      </c>
      <c r="D12" s="25">
        <f t="shared" si="0"/>
        <v>80000</v>
      </c>
      <c r="E12" s="3"/>
    </row>
    <row r="13" spans="1:5" ht="30" customHeight="1" x14ac:dyDescent="0.25">
      <c r="A13" s="11" t="s">
        <v>12</v>
      </c>
      <c r="B13" s="35" t="s">
        <v>49</v>
      </c>
      <c r="C13" s="9">
        <v>80000</v>
      </c>
      <c r="D13" s="25">
        <f t="shared" si="0"/>
        <v>80000</v>
      </c>
      <c r="E13" s="1"/>
    </row>
    <row r="14" spans="1:5" ht="30" customHeight="1" x14ac:dyDescent="0.25">
      <c r="A14" s="5" t="s">
        <v>13</v>
      </c>
      <c r="B14" s="35" t="s">
        <v>49</v>
      </c>
      <c r="C14" s="9">
        <v>80000</v>
      </c>
      <c r="D14" s="25">
        <f t="shared" si="0"/>
        <v>80000</v>
      </c>
      <c r="E14" s="1"/>
    </row>
    <row r="15" spans="1:5" ht="30" customHeight="1" x14ac:dyDescent="0.25">
      <c r="A15" s="5" t="s">
        <v>14</v>
      </c>
      <c r="B15" s="35" t="s">
        <v>49</v>
      </c>
      <c r="C15" s="9">
        <v>80000</v>
      </c>
      <c r="D15" s="25">
        <f t="shared" si="0"/>
        <v>80000</v>
      </c>
      <c r="E15" s="1"/>
    </row>
    <row r="16" spans="1:5" ht="30" customHeight="1" x14ac:dyDescent="0.25">
      <c r="A16" s="5" t="s">
        <v>15</v>
      </c>
      <c r="B16" s="35" t="s">
        <v>49</v>
      </c>
      <c r="C16" s="9">
        <v>80000</v>
      </c>
      <c r="D16" s="25">
        <f t="shared" si="0"/>
        <v>80000</v>
      </c>
      <c r="E16" s="1"/>
    </row>
    <row r="17" spans="1:5" ht="30" customHeight="1" x14ac:dyDescent="0.25">
      <c r="A17" s="5" t="s">
        <v>16</v>
      </c>
      <c r="B17" s="35" t="s">
        <v>49</v>
      </c>
      <c r="C17" s="9">
        <v>80000</v>
      </c>
      <c r="D17" s="25">
        <f t="shared" si="0"/>
        <v>80000</v>
      </c>
      <c r="E17" s="1"/>
    </row>
    <row r="18" spans="1:5" ht="30" customHeight="1" x14ac:dyDescent="0.25">
      <c r="A18" s="5" t="s">
        <v>17</v>
      </c>
      <c r="B18" s="35" t="s">
        <v>49</v>
      </c>
      <c r="C18" s="9">
        <v>80000</v>
      </c>
      <c r="D18" s="25">
        <f t="shared" si="0"/>
        <v>80000</v>
      </c>
      <c r="E18" s="1"/>
    </row>
    <row r="19" spans="1:5" ht="30" customHeight="1" x14ac:dyDescent="0.25">
      <c r="A19" s="5" t="s">
        <v>18</v>
      </c>
      <c r="B19" s="35" t="s">
        <v>49</v>
      </c>
      <c r="C19" s="9">
        <v>80000</v>
      </c>
      <c r="D19" s="25">
        <f t="shared" si="0"/>
        <v>80000</v>
      </c>
      <c r="E19" s="3"/>
    </row>
    <row r="20" spans="1:5" ht="50.1" customHeight="1" x14ac:dyDescent="0.25">
      <c r="A20" s="5" t="s">
        <v>19</v>
      </c>
      <c r="B20" s="35" t="s">
        <v>49</v>
      </c>
      <c r="C20" s="9">
        <v>80000</v>
      </c>
      <c r="D20" s="25">
        <f t="shared" si="0"/>
        <v>80000</v>
      </c>
      <c r="E20" s="1"/>
    </row>
    <row r="21" spans="1:5" x14ac:dyDescent="0.25">
      <c r="A21" s="1"/>
      <c r="B21" s="3"/>
      <c r="C21" s="5"/>
      <c r="D21" s="25">
        <f>SUM(D4:D20)</f>
        <v>1360000</v>
      </c>
      <c r="E21" s="1"/>
    </row>
    <row r="22" spans="1:5" x14ac:dyDescent="0.25">
      <c r="A22" s="76"/>
      <c r="B22" s="76"/>
      <c r="C22" s="76"/>
      <c r="D22" s="76"/>
      <c r="E22" s="76"/>
    </row>
  </sheetData>
  <mergeCells count="4">
    <mergeCell ref="A2:A3"/>
    <mergeCell ref="B2:C2"/>
    <mergeCell ref="A1:E1"/>
    <mergeCell ref="A22:E22"/>
  </mergeCells>
  <pageMargins left="0.31496062992125984" right="0.31496062992125984" top="0.35433070866141736" bottom="0.35433070866141736" header="0.31496062992125984" footer="0.31496062992125984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B12" sqref="B12"/>
    </sheetView>
  </sheetViews>
  <sheetFormatPr defaultRowHeight="15" x14ac:dyDescent="0.25"/>
  <cols>
    <col min="1" max="1" width="12.28515625" style="36" customWidth="1"/>
    <col min="2" max="2" width="8.28515625" style="7" customWidth="1"/>
    <col min="3" max="3" width="15.7109375" style="7" customWidth="1"/>
    <col min="4" max="4" width="13.42578125" style="20" customWidth="1"/>
    <col min="5" max="5" width="14.28515625" customWidth="1"/>
  </cols>
  <sheetData>
    <row r="1" spans="1:5" ht="63" customHeight="1" x14ac:dyDescent="0.25">
      <c r="A1" s="86" t="s">
        <v>62</v>
      </c>
      <c r="B1" s="86"/>
      <c r="C1" s="86"/>
      <c r="D1" s="86"/>
      <c r="E1" s="86"/>
    </row>
    <row r="2" spans="1:5" s="4" customFormat="1" ht="50.1" customHeight="1" x14ac:dyDescent="0.25">
      <c r="A2" s="87" t="s">
        <v>1</v>
      </c>
      <c r="B2" s="81" t="s">
        <v>61</v>
      </c>
      <c r="C2" s="82"/>
      <c r="D2" s="47" t="s">
        <v>41</v>
      </c>
      <c r="E2" s="3" t="s">
        <v>29</v>
      </c>
    </row>
    <row r="3" spans="1:5" ht="39.950000000000003" customHeight="1" x14ac:dyDescent="0.25">
      <c r="A3" s="88"/>
      <c r="B3" s="6" t="s">
        <v>21</v>
      </c>
      <c r="C3" s="6" t="s">
        <v>110</v>
      </c>
      <c r="D3" s="22"/>
      <c r="E3" s="1"/>
    </row>
    <row r="4" spans="1:5" ht="30" customHeight="1" x14ac:dyDescent="0.25">
      <c r="A4" s="30" t="s">
        <v>3</v>
      </c>
      <c r="B4" s="5">
        <v>6</v>
      </c>
      <c r="C4" s="9">
        <v>60000</v>
      </c>
      <c r="D4" s="25">
        <f>B4*C4</f>
        <v>360000</v>
      </c>
      <c r="E4" s="1"/>
    </row>
    <row r="5" spans="1:5" ht="50.1" customHeight="1" x14ac:dyDescent="0.25">
      <c r="A5" s="39" t="s">
        <v>4</v>
      </c>
      <c r="B5" s="5">
        <v>6</v>
      </c>
      <c r="C5" s="9">
        <v>60000</v>
      </c>
      <c r="D5" s="25">
        <f t="shared" ref="D5:D20" si="0">B5*C5</f>
        <v>360000</v>
      </c>
      <c r="E5" s="3"/>
    </row>
    <row r="6" spans="1:5" ht="30" customHeight="1" x14ac:dyDescent="0.25">
      <c r="A6" s="30" t="s">
        <v>5</v>
      </c>
      <c r="B6" s="5">
        <v>6</v>
      </c>
      <c r="C6" s="9">
        <v>60000</v>
      </c>
      <c r="D6" s="25">
        <f t="shared" si="0"/>
        <v>360000</v>
      </c>
      <c r="E6" s="1"/>
    </row>
    <row r="7" spans="1:5" ht="30" customHeight="1" x14ac:dyDescent="0.25">
      <c r="A7" s="30" t="s">
        <v>6</v>
      </c>
      <c r="B7" s="5">
        <v>6</v>
      </c>
      <c r="C7" s="9">
        <v>60000</v>
      </c>
      <c r="D7" s="25">
        <f t="shared" si="0"/>
        <v>360000</v>
      </c>
      <c r="E7" s="1"/>
    </row>
    <row r="8" spans="1:5" ht="30" customHeight="1" x14ac:dyDescent="0.25">
      <c r="A8" s="30" t="s">
        <v>7</v>
      </c>
      <c r="B8" s="5">
        <v>6</v>
      </c>
      <c r="C8" s="9">
        <v>60000</v>
      </c>
      <c r="D8" s="25">
        <f t="shared" si="0"/>
        <v>360000</v>
      </c>
      <c r="E8" s="3"/>
    </row>
    <row r="9" spans="1:5" ht="30" customHeight="1" x14ac:dyDescent="0.25">
      <c r="A9" s="30" t="s">
        <v>8</v>
      </c>
      <c r="B9" s="5">
        <v>6</v>
      </c>
      <c r="C9" s="9">
        <v>60000</v>
      </c>
      <c r="D9" s="25">
        <f t="shared" si="0"/>
        <v>360000</v>
      </c>
      <c r="E9" s="3"/>
    </row>
    <row r="10" spans="1:5" ht="30" customHeight="1" x14ac:dyDescent="0.25">
      <c r="A10" s="39" t="s">
        <v>9</v>
      </c>
      <c r="B10" s="5">
        <v>6</v>
      </c>
      <c r="C10" s="9">
        <v>60000</v>
      </c>
      <c r="D10" s="25">
        <f t="shared" si="0"/>
        <v>360000</v>
      </c>
      <c r="E10" s="3"/>
    </row>
    <row r="11" spans="1:5" ht="30" customHeight="1" x14ac:dyDescent="0.25">
      <c r="A11" s="30" t="s">
        <v>10</v>
      </c>
      <c r="B11" s="5">
        <v>6</v>
      </c>
      <c r="C11" s="9">
        <v>60000</v>
      </c>
      <c r="D11" s="25">
        <f t="shared" si="0"/>
        <v>360000</v>
      </c>
      <c r="E11" s="1"/>
    </row>
    <row r="12" spans="1:5" ht="30" customHeight="1" x14ac:dyDescent="0.25">
      <c r="A12" s="30" t="s">
        <v>11</v>
      </c>
      <c r="B12" s="5">
        <v>6</v>
      </c>
      <c r="C12" s="9">
        <v>60000</v>
      </c>
      <c r="D12" s="25">
        <f t="shared" si="0"/>
        <v>360000</v>
      </c>
      <c r="E12" s="3"/>
    </row>
    <row r="13" spans="1:5" ht="30" customHeight="1" x14ac:dyDescent="0.25">
      <c r="A13" s="39" t="s">
        <v>12</v>
      </c>
      <c r="B13" s="5">
        <v>6</v>
      </c>
      <c r="C13" s="9">
        <v>60000</v>
      </c>
      <c r="D13" s="25">
        <f t="shared" si="0"/>
        <v>360000</v>
      </c>
      <c r="E13" s="1"/>
    </row>
    <row r="14" spans="1:5" ht="30" customHeight="1" x14ac:dyDescent="0.25">
      <c r="A14" s="30" t="s">
        <v>13</v>
      </c>
      <c r="B14" s="5">
        <v>6</v>
      </c>
      <c r="C14" s="9">
        <v>60000</v>
      </c>
      <c r="D14" s="25">
        <f t="shared" si="0"/>
        <v>360000</v>
      </c>
      <c r="E14" s="1"/>
    </row>
    <row r="15" spans="1:5" ht="30" customHeight="1" x14ac:dyDescent="0.25">
      <c r="A15" s="30" t="s">
        <v>14</v>
      </c>
      <c r="B15" s="5">
        <v>6</v>
      </c>
      <c r="C15" s="9">
        <v>60000</v>
      </c>
      <c r="D15" s="25">
        <f t="shared" si="0"/>
        <v>360000</v>
      </c>
      <c r="E15" s="1"/>
    </row>
    <row r="16" spans="1:5" ht="30" customHeight="1" x14ac:dyDescent="0.25">
      <c r="A16" s="30" t="s">
        <v>15</v>
      </c>
      <c r="B16" s="5">
        <v>6</v>
      </c>
      <c r="C16" s="9">
        <v>60000</v>
      </c>
      <c r="D16" s="25">
        <f t="shared" si="0"/>
        <v>360000</v>
      </c>
      <c r="E16" s="1"/>
    </row>
    <row r="17" spans="1:5" ht="30" customHeight="1" x14ac:dyDescent="0.25">
      <c r="A17" s="30" t="s">
        <v>16</v>
      </c>
      <c r="B17" s="5">
        <v>6</v>
      </c>
      <c r="C17" s="9">
        <v>60000</v>
      </c>
      <c r="D17" s="25">
        <f t="shared" si="0"/>
        <v>360000</v>
      </c>
      <c r="E17" s="1"/>
    </row>
    <row r="18" spans="1:5" ht="30" customHeight="1" x14ac:dyDescent="0.25">
      <c r="A18" s="30" t="s">
        <v>17</v>
      </c>
      <c r="B18" s="5">
        <v>6</v>
      </c>
      <c r="C18" s="9">
        <v>60000</v>
      </c>
      <c r="D18" s="25">
        <f t="shared" si="0"/>
        <v>360000</v>
      </c>
      <c r="E18" s="1"/>
    </row>
    <row r="19" spans="1:5" ht="30" customHeight="1" x14ac:dyDescent="0.25">
      <c r="A19" s="30" t="s">
        <v>18</v>
      </c>
      <c r="B19" s="5">
        <v>6</v>
      </c>
      <c r="C19" s="9">
        <v>60000</v>
      </c>
      <c r="D19" s="25">
        <f t="shared" si="0"/>
        <v>360000</v>
      </c>
      <c r="E19" s="3"/>
    </row>
    <row r="20" spans="1:5" ht="50.1" customHeight="1" x14ac:dyDescent="0.25">
      <c r="A20" s="30" t="s">
        <v>19</v>
      </c>
      <c r="B20" s="5">
        <v>6</v>
      </c>
      <c r="C20" s="9">
        <v>60000</v>
      </c>
      <c r="D20" s="25">
        <f t="shared" si="0"/>
        <v>360000</v>
      </c>
      <c r="E20" s="1"/>
    </row>
    <row r="21" spans="1:5" x14ac:dyDescent="0.25">
      <c r="A21" s="66"/>
      <c r="B21" s="5"/>
      <c r="C21" s="5"/>
      <c r="D21" s="16">
        <f>SUM(D4:D20)</f>
        <v>6120000</v>
      </c>
      <c r="E21" s="1"/>
    </row>
    <row r="22" spans="1:5" x14ac:dyDescent="0.25">
      <c r="A22" s="76"/>
      <c r="B22" s="76"/>
      <c r="C22" s="76"/>
      <c r="D22" s="76"/>
      <c r="E22" s="76"/>
    </row>
  </sheetData>
  <mergeCells count="4">
    <mergeCell ref="A1:E1"/>
    <mergeCell ref="A2:A3"/>
    <mergeCell ref="B2:C2"/>
    <mergeCell ref="A22:E22"/>
  </mergeCells>
  <phoneticPr fontId="4" type="noConversion"/>
  <pageMargins left="0.51181102362204722" right="0.31496062992125984" top="0.35433070866141736" bottom="0.74803149606299213" header="0.31496062992125984" footer="0.31496062992125984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opLeftCell="A5" workbookViewId="0">
      <selection activeCell="G18" sqref="G18"/>
    </sheetView>
  </sheetViews>
  <sheetFormatPr defaultRowHeight="15" x14ac:dyDescent="0.25"/>
  <cols>
    <col min="1" max="1" width="12.28515625" customWidth="1"/>
    <col min="2" max="2" width="8.5703125" customWidth="1"/>
    <col min="3" max="3" width="17.5703125" style="40" customWidth="1"/>
    <col min="4" max="5" width="11.28515625" style="51" customWidth="1"/>
    <col min="6" max="6" width="12" style="26" customWidth="1"/>
    <col min="7" max="7" width="12.5703125" style="52" customWidth="1"/>
  </cols>
  <sheetData>
    <row r="1" spans="1:7" ht="55.5" customHeight="1" x14ac:dyDescent="0.25">
      <c r="A1" s="80" t="s">
        <v>60</v>
      </c>
      <c r="B1" s="80"/>
      <c r="C1" s="80"/>
      <c r="D1" s="80"/>
      <c r="E1" s="80"/>
      <c r="F1" s="80"/>
      <c r="G1" s="80"/>
    </row>
    <row r="2" spans="1:7" s="4" customFormat="1" ht="50.1" customHeight="1" x14ac:dyDescent="0.25">
      <c r="A2" s="72" t="s">
        <v>1</v>
      </c>
      <c r="B2" s="89" t="s">
        <v>24</v>
      </c>
      <c r="C2" s="90"/>
      <c r="D2" s="56"/>
      <c r="E2" s="56"/>
      <c r="F2" s="48" t="s">
        <v>44</v>
      </c>
      <c r="G2" s="57" t="s">
        <v>111</v>
      </c>
    </row>
    <row r="3" spans="1:7" ht="39.950000000000003" customHeight="1" x14ac:dyDescent="0.25">
      <c r="A3" s="73"/>
      <c r="B3" s="6" t="s">
        <v>21</v>
      </c>
      <c r="C3" s="6" t="s">
        <v>20</v>
      </c>
      <c r="D3" s="6"/>
      <c r="E3" s="6"/>
      <c r="F3" s="49"/>
      <c r="G3" s="58"/>
    </row>
    <row r="4" spans="1:7" ht="30" customHeight="1" x14ac:dyDescent="0.25">
      <c r="A4" s="5" t="s">
        <v>3</v>
      </c>
      <c r="B4" s="5">
        <v>2</v>
      </c>
      <c r="C4" s="5" t="s">
        <v>25</v>
      </c>
      <c r="D4" s="5">
        <v>1.65</v>
      </c>
      <c r="E4" s="5">
        <v>1.2</v>
      </c>
      <c r="F4" s="49">
        <v>420000</v>
      </c>
      <c r="G4" s="58">
        <f>B4*D4*E4*F4</f>
        <v>1663199.9999999998</v>
      </c>
    </row>
    <row r="5" spans="1:7" ht="50.1" customHeight="1" x14ac:dyDescent="0.25">
      <c r="A5" s="11" t="s">
        <v>4</v>
      </c>
      <c r="B5" s="5">
        <v>2</v>
      </c>
      <c r="C5" s="5" t="s">
        <v>25</v>
      </c>
      <c r="D5" s="5">
        <v>1.65</v>
      </c>
      <c r="E5" s="5">
        <v>1.2</v>
      </c>
      <c r="F5" s="49">
        <v>420000</v>
      </c>
      <c r="G5" s="58">
        <f t="shared" ref="G5:G20" si="0">B5*D5*E5*F5</f>
        <v>1663199.9999999998</v>
      </c>
    </row>
    <row r="6" spans="1:7" ht="30" customHeight="1" x14ac:dyDescent="0.25">
      <c r="A6" s="5" t="s">
        <v>5</v>
      </c>
      <c r="B6" s="5">
        <v>2</v>
      </c>
      <c r="C6" s="5" t="s">
        <v>28</v>
      </c>
      <c r="D6" s="5">
        <v>1.9</v>
      </c>
      <c r="E6" s="5">
        <v>1.25</v>
      </c>
      <c r="F6" s="49">
        <v>420000</v>
      </c>
      <c r="G6" s="58">
        <f t="shared" si="0"/>
        <v>1995000</v>
      </c>
    </row>
    <row r="7" spans="1:7" ht="30" customHeight="1" x14ac:dyDescent="0.25">
      <c r="A7" s="5" t="s">
        <v>6</v>
      </c>
      <c r="B7" s="5">
        <v>2</v>
      </c>
      <c r="C7" s="5" t="s">
        <v>28</v>
      </c>
      <c r="D7" s="5">
        <v>1.9</v>
      </c>
      <c r="E7" s="5">
        <v>1.25</v>
      </c>
      <c r="F7" s="49">
        <v>420000</v>
      </c>
      <c r="G7" s="58">
        <f t="shared" si="0"/>
        <v>1995000</v>
      </c>
    </row>
    <row r="8" spans="1:7" ht="30" customHeight="1" x14ac:dyDescent="0.25">
      <c r="A8" s="5" t="s">
        <v>7</v>
      </c>
      <c r="B8" s="5">
        <v>2</v>
      </c>
      <c r="C8" s="5" t="s">
        <v>28</v>
      </c>
      <c r="D8" s="5">
        <v>1.9</v>
      </c>
      <c r="E8" s="5">
        <v>1.25</v>
      </c>
      <c r="F8" s="49">
        <v>420000</v>
      </c>
      <c r="G8" s="58">
        <f t="shared" si="0"/>
        <v>1995000</v>
      </c>
    </row>
    <row r="9" spans="1:7" ht="30" customHeight="1" x14ac:dyDescent="0.25">
      <c r="A9" s="5" t="s">
        <v>8</v>
      </c>
      <c r="B9" s="5">
        <v>2</v>
      </c>
      <c r="C9" s="5" t="s">
        <v>28</v>
      </c>
      <c r="D9" s="5">
        <v>1.9</v>
      </c>
      <c r="E9" s="5">
        <v>1.25</v>
      </c>
      <c r="F9" s="49">
        <v>420000</v>
      </c>
      <c r="G9" s="58">
        <f t="shared" si="0"/>
        <v>1995000</v>
      </c>
    </row>
    <row r="10" spans="1:7" ht="30" customHeight="1" x14ac:dyDescent="0.25">
      <c r="A10" s="11" t="s">
        <v>9</v>
      </c>
      <c r="B10" s="5">
        <v>2</v>
      </c>
      <c r="C10" s="5" t="s">
        <v>28</v>
      </c>
      <c r="D10" s="5">
        <v>1.9</v>
      </c>
      <c r="E10" s="5">
        <v>1.25</v>
      </c>
      <c r="F10" s="49">
        <v>420000</v>
      </c>
      <c r="G10" s="58">
        <f t="shared" si="0"/>
        <v>1995000</v>
      </c>
    </row>
    <row r="11" spans="1:7" ht="30" customHeight="1" x14ac:dyDescent="0.25">
      <c r="A11" s="5" t="s">
        <v>10</v>
      </c>
      <c r="B11" s="5">
        <v>2</v>
      </c>
      <c r="C11" s="5" t="s">
        <v>28</v>
      </c>
      <c r="D11" s="5">
        <v>1.9</v>
      </c>
      <c r="E11" s="5">
        <v>1.25</v>
      </c>
      <c r="F11" s="49">
        <v>420000</v>
      </c>
      <c r="G11" s="58">
        <f t="shared" si="0"/>
        <v>1995000</v>
      </c>
    </row>
    <row r="12" spans="1:7" ht="30" customHeight="1" x14ac:dyDescent="0.25">
      <c r="A12" s="5" t="s">
        <v>11</v>
      </c>
      <c r="B12" s="5">
        <v>2</v>
      </c>
      <c r="C12" s="5" t="s">
        <v>28</v>
      </c>
      <c r="D12" s="5">
        <v>1.9</v>
      </c>
      <c r="E12" s="5">
        <v>1.25</v>
      </c>
      <c r="F12" s="49">
        <v>420000</v>
      </c>
      <c r="G12" s="58">
        <f t="shared" si="0"/>
        <v>1995000</v>
      </c>
    </row>
    <row r="13" spans="1:7" ht="30" customHeight="1" x14ac:dyDescent="0.25">
      <c r="A13" s="11" t="s">
        <v>12</v>
      </c>
      <c r="B13" s="5">
        <v>2</v>
      </c>
      <c r="C13" s="5" t="s">
        <v>28</v>
      </c>
      <c r="D13" s="5">
        <v>1.9</v>
      </c>
      <c r="E13" s="5">
        <v>1.25</v>
      </c>
      <c r="F13" s="49">
        <v>420000</v>
      </c>
      <c r="G13" s="58">
        <f t="shared" si="0"/>
        <v>1995000</v>
      </c>
    </row>
    <row r="14" spans="1:7" ht="30" customHeight="1" x14ac:dyDescent="0.25">
      <c r="A14" s="5" t="s">
        <v>13</v>
      </c>
      <c r="B14" s="5">
        <v>2</v>
      </c>
      <c r="C14" s="5" t="s">
        <v>28</v>
      </c>
      <c r="D14" s="5">
        <v>1.9</v>
      </c>
      <c r="E14" s="5">
        <v>1.25</v>
      </c>
      <c r="F14" s="49">
        <v>420000</v>
      </c>
      <c r="G14" s="58">
        <f t="shared" si="0"/>
        <v>1995000</v>
      </c>
    </row>
    <row r="15" spans="1:7" ht="30" customHeight="1" x14ac:dyDescent="0.25">
      <c r="A15" s="5" t="s">
        <v>14</v>
      </c>
      <c r="B15" s="5">
        <v>2</v>
      </c>
      <c r="C15" s="5" t="s">
        <v>28</v>
      </c>
      <c r="D15" s="5">
        <v>1.9</v>
      </c>
      <c r="E15" s="5">
        <v>1.25</v>
      </c>
      <c r="F15" s="49">
        <v>420000</v>
      </c>
      <c r="G15" s="58">
        <f t="shared" si="0"/>
        <v>1995000</v>
      </c>
    </row>
    <row r="16" spans="1:7" ht="30" customHeight="1" x14ac:dyDescent="0.25">
      <c r="A16" s="5" t="s">
        <v>15</v>
      </c>
      <c r="B16" s="5">
        <v>2</v>
      </c>
      <c r="C16" s="5" t="s">
        <v>28</v>
      </c>
      <c r="D16" s="5">
        <v>1.9</v>
      </c>
      <c r="E16" s="5">
        <v>1.25</v>
      </c>
      <c r="F16" s="49">
        <v>420000</v>
      </c>
      <c r="G16" s="58">
        <f t="shared" si="0"/>
        <v>1995000</v>
      </c>
    </row>
    <row r="17" spans="1:7" ht="30" customHeight="1" x14ac:dyDescent="0.25">
      <c r="A17" s="5" t="s">
        <v>16</v>
      </c>
      <c r="B17" s="5">
        <v>2</v>
      </c>
      <c r="C17" s="5" t="s">
        <v>28</v>
      </c>
      <c r="D17" s="5">
        <v>1.9</v>
      </c>
      <c r="E17" s="5">
        <v>1.25</v>
      </c>
      <c r="F17" s="49">
        <v>420000</v>
      </c>
      <c r="G17" s="58">
        <f t="shared" si="0"/>
        <v>1995000</v>
      </c>
    </row>
    <row r="18" spans="1:7" ht="30" customHeight="1" x14ac:dyDescent="0.25">
      <c r="A18" s="5" t="s">
        <v>17</v>
      </c>
      <c r="B18" s="5">
        <v>2</v>
      </c>
      <c r="C18" s="5" t="s">
        <v>28</v>
      </c>
      <c r="D18" s="5">
        <v>1.9</v>
      </c>
      <c r="E18" s="5">
        <v>1.25</v>
      </c>
      <c r="F18" s="49">
        <v>420000</v>
      </c>
      <c r="G18" s="58">
        <f t="shared" si="0"/>
        <v>1995000</v>
      </c>
    </row>
    <row r="19" spans="1:7" ht="30" customHeight="1" x14ac:dyDescent="0.25">
      <c r="A19" s="5" t="s">
        <v>18</v>
      </c>
      <c r="B19" s="5">
        <v>3</v>
      </c>
      <c r="C19" s="5" t="s">
        <v>84</v>
      </c>
      <c r="D19" s="5">
        <v>1.91</v>
      </c>
      <c r="E19" s="5">
        <v>1.25</v>
      </c>
      <c r="F19" s="49">
        <v>420000</v>
      </c>
      <c r="G19" s="58">
        <f t="shared" si="0"/>
        <v>3008250</v>
      </c>
    </row>
    <row r="20" spans="1:7" ht="30" customHeight="1" x14ac:dyDescent="0.25">
      <c r="A20" s="5" t="s">
        <v>18</v>
      </c>
      <c r="B20" s="5">
        <v>2</v>
      </c>
      <c r="C20" s="5" t="s">
        <v>28</v>
      </c>
      <c r="D20" s="5">
        <v>1.9</v>
      </c>
      <c r="E20" s="5">
        <v>1.25</v>
      </c>
      <c r="F20" s="49">
        <v>420000</v>
      </c>
      <c r="G20" s="58">
        <f t="shared" si="0"/>
        <v>1995000</v>
      </c>
    </row>
    <row r="21" spans="1:7" x14ac:dyDescent="0.25">
      <c r="A21" s="91" t="s">
        <v>45</v>
      </c>
      <c r="B21" s="91"/>
      <c r="C21" s="91"/>
      <c r="D21" s="91"/>
      <c r="E21" s="91"/>
      <c r="F21" s="91"/>
      <c r="G21" s="67">
        <f>SUM(G4:G20)</f>
        <v>34264650</v>
      </c>
    </row>
    <row r="22" spans="1:7" x14ac:dyDescent="0.25">
      <c r="A22" s="76"/>
      <c r="B22" s="76"/>
      <c r="C22" s="76"/>
      <c r="D22" s="76"/>
      <c r="E22" s="76"/>
      <c r="F22" s="76"/>
      <c r="G22" s="76"/>
    </row>
  </sheetData>
  <mergeCells count="5">
    <mergeCell ref="A22:G22"/>
    <mergeCell ref="A1:G1"/>
    <mergeCell ref="A2:A3"/>
    <mergeCell ref="B2:C2"/>
    <mergeCell ref="A21:F21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opLeftCell="A5" workbookViewId="0">
      <selection activeCell="C16" sqref="C16"/>
    </sheetView>
  </sheetViews>
  <sheetFormatPr defaultRowHeight="15" x14ac:dyDescent="0.25"/>
  <cols>
    <col min="1" max="1" width="20.140625" customWidth="1"/>
    <col min="2" max="2" width="10.42578125" customWidth="1"/>
    <col min="3" max="3" width="18.42578125" customWidth="1"/>
    <col min="4" max="4" width="15.42578125" customWidth="1"/>
    <col min="5" max="5" width="15.42578125" style="52" customWidth="1"/>
  </cols>
  <sheetData>
    <row r="1" spans="1:5" ht="39.950000000000003" customHeight="1" x14ac:dyDescent="0.25">
      <c r="A1" s="86" t="s">
        <v>0</v>
      </c>
      <c r="B1" s="86"/>
      <c r="C1" s="86"/>
      <c r="D1" s="86"/>
      <c r="E1" s="86"/>
    </row>
    <row r="2" spans="1:5" s="4" customFormat="1" ht="50.1" customHeight="1" x14ac:dyDescent="0.25">
      <c r="A2" s="72" t="s">
        <v>1</v>
      </c>
      <c r="B2" s="92" t="s">
        <v>85</v>
      </c>
      <c r="C2" s="93"/>
      <c r="D2" s="93"/>
      <c r="E2" s="94"/>
    </row>
    <row r="3" spans="1:5" ht="39.950000000000003" customHeight="1" x14ac:dyDescent="0.25">
      <c r="A3" s="73"/>
      <c r="B3" s="6" t="s">
        <v>22</v>
      </c>
      <c r="C3" s="6" t="s">
        <v>109</v>
      </c>
      <c r="D3" s="6" t="s">
        <v>50</v>
      </c>
      <c r="E3" s="59" t="s">
        <v>41</v>
      </c>
    </row>
    <row r="4" spans="1:5" ht="30" customHeight="1" x14ac:dyDescent="0.25">
      <c r="A4" s="5" t="s">
        <v>3</v>
      </c>
      <c r="B4" s="6">
        <v>2</v>
      </c>
      <c r="C4" s="15">
        <v>420000</v>
      </c>
      <c r="D4" s="2"/>
      <c r="E4" s="60">
        <f>B4*C4</f>
        <v>840000</v>
      </c>
    </row>
    <row r="5" spans="1:5" ht="50.1" customHeight="1" x14ac:dyDescent="0.25">
      <c r="A5" s="11" t="s">
        <v>4</v>
      </c>
      <c r="B5" s="6">
        <v>2</v>
      </c>
      <c r="C5" s="15">
        <v>420000</v>
      </c>
      <c r="D5" s="5"/>
      <c r="E5" s="60">
        <f t="shared" ref="E5:E20" si="0">B5*C5</f>
        <v>840000</v>
      </c>
    </row>
    <row r="6" spans="1:5" ht="30" customHeight="1" x14ac:dyDescent="0.25">
      <c r="A6" s="5" t="s">
        <v>5</v>
      </c>
      <c r="B6" s="6">
        <v>2</v>
      </c>
      <c r="C6" s="15">
        <v>420000</v>
      </c>
      <c r="D6" s="1"/>
      <c r="E6" s="60">
        <f t="shared" si="0"/>
        <v>840000</v>
      </c>
    </row>
    <row r="7" spans="1:5" ht="30" customHeight="1" x14ac:dyDescent="0.25">
      <c r="A7" s="5" t="s">
        <v>6</v>
      </c>
      <c r="B7" s="6">
        <v>2</v>
      </c>
      <c r="C7" s="15">
        <v>420000</v>
      </c>
      <c r="D7" s="5"/>
      <c r="E7" s="60">
        <f t="shared" si="0"/>
        <v>840000</v>
      </c>
    </row>
    <row r="8" spans="1:5" ht="30" customHeight="1" x14ac:dyDescent="0.25">
      <c r="A8" s="5" t="s">
        <v>7</v>
      </c>
      <c r="B8" s="6">
        <v>2</v>
      </c>
      <c r="C8" s="15">
        <v>420000</v>
      </c>
      <c r="D8" s="5"/>
      <c r="E8" s="60">
        <f t="shared" si="0"/>
        <v>840000</v>
      </c>
    </row>
    <row r="9" spans="1:5" ht="30" customHeight="1" x14ac:dyDescent="0.25">
      <c r="A9" s="5" t="s">
        <v>8</v>
      </c>
      <c r="B9" s="6">
        <v>2</v>
      </c>
      <c r="C9" s="15">
        <v>420000</v>
      </c>
      <c r="D9" s="1"/>
      <c r="E9" s="60">
        <f t="shared" si="0"/>
        <v>840000</v>
      </c>
    </row>
    <row r="10" spans="1:5" ht="30" customHeight="1" x14ac:dyDescent="0.25">
      <c r="A10" s="11" t="s">
        <v>9</v>
      </c>
      <c r="B10" s="6">
        <v>2</v>
      </c>
      <c r="C10" s="15">
        <v>420000</v>
      </c>
      <c r="D10" s="5"/>
      <c r="E10" s="60">
        <f t="shared" si="0"/>
        <v>840000</v>
      </c>
    </row>
    <row r="11" spans="1:5" ht="30" customHeight="1" x14ac:dyDescent="0.25">
      <c r="A11" s="5" t="s">
        <v>10</v>
      </c>
      <c r="B11" s="6">
        <v>2</v>
      </c>
      <c r="C11" s="15">
        <v>420000</v>
      </c>
      <c r="D11" s="1"/>
      <c r="E11" s="60">
        <f t="shared" si="0"/>
        <v>840000</v>
      </c>
    </row>
    <row r="12" spans="1:5" ht="30" customHeight="1" x14ac:dyDescent="0.25">
      <c r="A12" s="5" t="s">
        <v>11</v>
      </c>
      <c r="B12" s="6">
        <v>2</v>
      </c>
      <c r="C12" s="15">
        <v>420000</v>
      </c>
      <c r="D12" s="5"/>
      <c r="E12" s="60">
        <f t="shared" si="0"/>
        <v>840000</v>
      </c>
    </row>
    <row r="13" spans="1:5" ht="30" customHeight="1" x14ac:dyDescent="0.25">
      <c r="A13" s="11" t="s">
        <v>12</v>
      </c>
      <c r="B13" s="6">
        <v>2</v>
      </c>
      <c r="C13" s="15">
        <v>420000</v>
      </c>
      <c r="D13" s="5"/>
      <c r="E13" s="60">
        <f t="shared" si="0"/>
        <v>840000</v>
      </c>
    </row>
    <row r="14" spans="1:5" ht="30" customHeight="1" x14ac:dyDescent="0.25">
      <c r="A14" s="5" t="s">
        <v>13</v>
      </c>
      <c r="B14" s="6">
        <v>2</v>
      </c>
      <c r="C14" s="15">
        <v>420000</v>
      </c>
      <c r="D14" s="1"/>
      <c r="E14" s="60">
        <f t="shared" si="0"/>
        <v>840000</v>
      </c>
    </row>
    <row r="15" spans="1:5" ht="30" customHeight="1" x14ac:dyDescent="0.25">
      <c r="A15" s="5" t="s">
        <v>14</v>
      </c>
      <c r="B15" s="6">
        <v>2</v>
      </c>
      <c r="C15" s="15">
        <v>420000</v>
      </c>
      <c r="D15" s="1"/>
      <c r="E15" s="60">
        <f t="shared" si="0"/>
        <v>840000</v>
      </c>
    </row>
    <row r="16" spans="1:5" ht="30" customHeight="1" x14ac:dyDescent="0.25">
      <c r="A16" s="5" t="s">
        <v>15</v>
      </c>
      <c r="B16" s="6">
        <v>2</v>
      </c>
      <c r="C16" s="15">
        <v>420000</v>
      </c>
      <c r="D16" s="1"/>
      <c r="E16" s="60">
        <f t="shared" si="0"/>
        <v>840000</v>
      </c>
    </row>
    <row r="17" spans="1:5" ht="30" customHeight="1" x14ac:dyDescent="0.25">
      <c r="A17" s="5" t="s">
        <v>16</v>
      </c>
      <c r="B17" s="6">
        <v>2</v>
      </c>
      <c r="C17" s="15">
        <v>420000</v>
      </c>
      <c r="D17" s="1"/>
      <c r="E17" s="60">
        <f t="shared" si="0"/>
        <v>840000</v>
      </c>
    </row>
    <row r="18" spans="1:5" ht="30" customHeight="1" x14ac:dyDescent="0.25">
      <c r="A18" s="5" t="s">
        <v>17</v>
      </c>
      <c r="B18" s="6">
        <v>2</v>
      </c>
      <c r="C18" s="15">
        <v>420000</v>
      </c>
      <c r="D18" s="1"/>
      <c r="E18" s="60">
        <f t="shared" si="0"/>
        <v>840000</v>
      </c>
    </row>
    <row r="19" spans="1:5" ht="30" customHeight="1" x14ac:dyDescent="0.25">
      <c r="A19" s="5" t="s">
        <v>18</v>
      </c>
      <c r="B19" s="6">
        <v>2</v>
      </c>
      <c r="C19" s="15">
        <v>420000</v>
      </c>
      <c r="D19" s="5"/>
      <c r="E19" s="60">
        <f t="shared" si="0"/>
        <v>840000</v>
      </c>
    </row>
    <row r="20" spans="1:5" ht="50.1" customHeight="1" x14ac:dyDescent="0.25">
      <c r="A20" s="5" t="s">
        <v>19</v>
      </c>
      <c r="B20" s="6">
        <v>2</v>
      </c>
      <c r="C20" s="15">
        <v>420000</v>
      </c>
      <c r="D20" s="5"/>
      <c r="E20" s="60">
        <f t="shared" si="0"/>
        <v>840000</v>
      </c>
    </row>
    <row r="21" spans="1:5" ht="30" customHeight="1" x14ac:dyDescent="0.25">
      <c r="A21" s="13" t="s">
        <v>45</v>
      </c>
      <c r="B21" s="14"/>
      <c r="C21" s="14"/>
      <c r="D21" s="12"/>
      <c r="E21" s="61">
        <f>SUM(E4:E20)</f>
        <v>14280000</v>
      </c>
    </row>
    <row r="23" spans="1:5" x14ac:dyDescent="0.25">
      <c r="A23" s="76" t="s">
        <v>86</v>
      </c>
      <c r="B23" s="76"/>
      <c r="C23" s="76"/>
      <c r="D23" s="76"/>
      <c r="E23" s="76"/>
    </row>
  </sheetData>
  <mergeCells count="4">
    <mergeCell ref="B2:E2"/>
    <mergeCell ref="A2:A3"/>
    <mergeCell ref="A1:E1"/>
    <mergeCell ref="A23:E23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C5" sqref="C5"/>
    </sheetView>
  </sheetViews>
  <sheetFormatPr defaultRowHeight="15" x14ac:dyDescent="0.25"/>
  <cols>
    <col min="2" max="2" width="35.85546875" customWidth="1"/>
    <col min="3" max="3" width="10.42578125" customWidth="1"/>
    <col min="4" max="4" width="17.28515625" customWidth="1"/>
    <col min="5" max="5" width="8.7109375" style="7" customWidth="1"/>
    <col min="6" max="6" width="13.5703125" style="7" customWidth="1"/>
    <col min="7" max="7" width="18.5703125" style="7" customWidth="1"/>
  </cols>
  <sheetData>
    <row r="1" spans="1:7" ht="39.950000000000003" customHeight="1" x14ac:dyDescent="0.25">
      <c r="B1" s="71" t="s">
        <v>87</v>
      </c>
      <c r="C1" s="71"/>
      <c r="D1" s="71"/>
      <c r="E1" s="71"/>
      <c r="F1" s="71"/>
      <c r="G1" s="71"/>
    </row>
    <row r="2" spans="1:7" s="4" customFormat="1" ht="50.1" customHeight="1" x14ac:dyDescent="0.25">
      <c r="A2" s="72" t="s">
        <v>42</v>
      </c>
      <c r="B2" s="72" t="s">
        <v>38</v>
      </c>
      <c r="C2" s="81" t="s">
        <v>39</v>
      </c>
      <c r="D2" s="82"/>
      <c r="E2" s="96" t="s">
        <v>40</v>
      </c>
      <c r="F2" s="96" t="s">
        <v>44</v>
      </c>
      <c r="G2" s="96" t="s">
        <v>41</v>
      </c>
    </row>
    <row r="3" spans="1:7" ht="39.950000000000003" customHeight="1" x14ac:dyDescent="0.25">
      <c r="A3" s="73"/>
      <c r="B3" s="73"/>
      <c r="C3" s="5" t="s">
        <v>2</v>
      </c>
      <c r="D3" s="6" t="s">
        <v>20</v>
      </c>
      <c r="E3" s="97"/>
      <c r="F3" s="97"/>
      <c r="G3" s="97"/>
    </row>
    <row r="4" spans="1:7" ht="87" customHeight="1" x14ac:dyDescent="0.25">
      <c r="A4" s="5">
        <v>1</v>
      </c>
      <c r="B4" s="8" t="s">
        <v>114</v>
      </c>
      <c r="C4" s="5">
        <v>40</v>
      </c>
      <c r="D4" s="5" t="s">
        <v>43</v>
      </c>
      <c r="E4" s="5">
        <f>2.5*1.65</f>
        <v>4.125</v>
      </c>
      <c r="F4" s="9">
        <v>420000</v>
      </c>
      <c r="G4" s="16">
        <f>C4*E4*F4</f>
        <v>69300000</v>
      </c>
    </row>
    <row r="5" spans="1:7" ht="30" customHeight="1" x14ac:dyDescent="0.25">
      <c r="A5" s="5">
        <v>2</v>
      </c>
      <c r="B5" s="8" t="s">
        <v>88</v>
      </c>
      <c r="C5" s="5">
        <v>12</v>
      </c>
      <c r="D5" s="5" t="s">
        <v>89</v>
      </c>
      <c r="E5" s="5">
        <f>1.2*2</f>
        <v>2.4</v>
      </c>
      <c r="F5" s="9">
        <v>420000</v>
      </c>
      <c r="G5" s="16">
        <f t="shared" ref="G5:G7" si="0">C5*E5*F5</f>
        <v>12095999.999999998</v>
      </c>
    </row>
    <row r="6" spans="1:7" ht="30" customHeight="1" x14ac:dyDescent="0.25">
      <c r="A6" s="5">
        <v>3</v>
      </c>
      <c r="B6" s="8" t="s">
        <v>90</v>
      </c>
      <c r="C6" s="5">
        <v>45</v>
      </c>
      <c r="D6" s="5" t="s">
        <v>89</v>
      </c>
      <c r="E6" s="5">
        <f>1.2*2</f>
        <v>2.4</v>
      </c>
      <c r="F6" s="9">
        <v>420000</v>
      </c>
      <c r="G6" s="16">
        <f t="shared" si="0"/>
        <v>45360000</v>
      </c>
    </row>
    <row r="7" spans="1:7" ht="30" customHeight="1" x14ac:dyDescent="0.25">
      <c r="A7" s="5">
        <v>4</v>
      </c>
      <c r="B7" s="8" t="s">
        <v>91</v>
      </c>
      <c r="C7" s="5">
        <v>7</v>
      </c>
      <c r="D7" s="5" t="s">
        <v>43</v>
      </c>
      <c r="E7" s="5">
        <f>2.5*1.65</f>
        <v>4.125</v>
      </c>
      <c r="F7" s="9">
        <v>420000</v>
      </c>
      <c r="G7" s="16">
        <f t="shared" si="0"/>
        <v>12127500</v>
      </c>
    </row>
    <row r="8" spans="1:7" ht="30" customHeight="1" x14ac:dyDescent="0.25">
      <c r="A8" s="1"/>
      <c r="B8" s="5"/>
      <c r="C8" s="5"/>
      <c r="D8" s="5"/>
      <c r="E8" s="5"/>
      <c r="F8" s="5"/>
      <c r="G8" s="18">
        <f>SUM(G4:G7)</f>
        <v>138883500</v>
      </c>
    </row>
    <row r="10" spans="1:7" x14ac:dyDescent="0.25">
      <c r="A10" s="95" t="s">
        <v>92</v>
      </c>
      <c r="B10" s="95"/>
      <c r="C10" s="95"/>
      <c r="D10" s="95"/>
      <c r="E10" s="95"/>
      <c r="F10" s="95"/>
      <c r="G10" s="95"/>
    </row>
  </sheetData>
  <mergeCells count="8">
    <mergeCell ref="B1:G1"/>
    <mergeCell ref="B2:B3"/>
    <mergeCell ref="C2:D2"/>
    <mergeCell ref="A10:G10"/>
    <mergeCell ref="A2:A3"/>
    <mergeCell ref="E2:E3"/>
    <mergeCell ref="F2:F3"/>
    <mergeCell ref="G2:G3"/>
  </mergeCells>
  <pageMargins left="0.31496062992125984" right="0.11811023622047245" top="0.35433070866141736" bottom="0.35433070866141736" header="0.31496062992125984" footer="0.31496062992125984"/>
  <pageSetup paperSize="9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opLeftCell="A6" workbookViewId="0">
      <selection activeCell="E19" sqref="E19"/>
    </sheetView>
  </sheetViews>
  <sheetFormatPr defaultRowHeight="15" x14ac:dyDescent="0.25"/>
  <cols>
    <col min="2" max="2" width="19.7109375" customWidth="1"/>
    <col min="3" max="3" width="12.42578125" customWidth="1"/>
    <col min="4" max="4" width="17.28515625" customWidth="1"/>
    <col min="5" max="5" width="8.7109375" style="7" customWidth="1"/>
    <col min="6" max="6" width="13.5703125" style="7" customWidth="1"/>
    <col min="7" max="7" width="18.5703125" style="7" customWidth="1"/>
  </cols>
  <sheetData>
    <row r="1" spans="1:7" ht="39.950000000000003" customHeight="1" x14ac:dyDescent="0.25">
      <c r="B1" s="71" t="s">
        <v>87</v>
      </c>
      <c r="C1" s="71"/>
      <c r="D1" s="71"/>
      <c r="E1" s="71"/>
      <c r="F1" s="71"/>
      <c r="G1" s="71"/>
    </row>
    <row r="2" spans="1:7" s="4" customFormat="1" ht="50.1" customHeight="1" x14ac:dyDescent="0.25">
      <c r="A2" s="72" t="s">
        <v>42</v>
      </c>
      <c r="B2" s="72" t="s">
        <v>106</v>
      </c>
      <c r="C2" s="72" t="s">
        <v>2</v>
      </c>
      <c r="D2" s="98" t="s">
        <v>20</v>
      </c>
      <c r="E2" s="96" t="s">
        <v>40</v>
      </c>
      <c r="F2" s="96" t="s">
        <v>44</v>
      </c>
      <c r="G2" s="96" t="s">
        <v>41</v>
      </c>
    </row>
    <row r="3" spans="1:7" ht="39.950000000000003" customHeight="1" x14ac:dyDescent="0.25">
      <c r="A3" s="73"/>
      <c r="B3" s="73"/>
      <c r="C3" s="73"/>
      <c r="D3" s="99"/>
      <c r="E3" s="97"/>
      <c r="F3" s="97"/>
      <c r="G3" s="97"/>
    </row>
    <row r="4" spans="1:7" ht="30" customHeight="1" x14ac:dyDescent="0.25">
      <c r="A4" s="5">
        <v>1</v>
      </c>
      <c r="B4" s="6" t="s">
        <v>63</v>
      </c>
      <c r="C4" s="5">
        <v>2</v>
      </c>
      <c r="D4" s="5" t="s">
        <v>134</v>
      </c>
      <c r="E4" s="5">
        <f>1.45*2.45</f>
        <v>3.5525000000000002</v>
      </c>
      <c r="F4" s="9">
        <v>430000</v>
      </c>
      <c r="G4" s="16">
        <f>C4*E4*F4</f>
        <v>3055150</v>
      </c>
    </row>
    <row r="5" spans="1:7" ht="30" customHeight="1" x14ac:dyDescent="0.25">
      <c r="A5" s="5">
        <v>2</v>
      </c>
      <c r="B5" s="6" t="s">
        <v>64</v>
      </c>
      <c r="C5" s="5">
        <v>2</v>
      </c>
      <c r="D5" s="5" t="s">
        <v>135</v>
      </c>
      <c r="E5" s="5">
        <f t="shared" ref="E5:E20" si="0">1.45*2.45</f>
        <v>3.5525000000000002</v>
      </c>
      <c r="F5" s="9">
        <v>430000</v>
      </c>
      <c r="G5" s="16">
        <f t="shared" ref="G5:G20" si="1">C5*E5*F5</f>
        <v>3055150</v>
      </c>
    </row>
    <row r="6" spans="1:7" ht="30" customHeight="1" x14ac:dyDescent="0.25">
      <c r="A6" s="5">
        <v>3</v>
      </c>
      <c r="B6" s="6" t="s">
        <v>65</v>
      </c>
      <c r="C6" s="5">
        <v>2</v>
      </c>
      <c r="D6" s="5" t="s">
        <v>136</v>
      </c>
      <c r="E6" s="5">
        <f t="shared" si="0"/>
        <v>3.5525000000000002</v>
      </c>
      <c r="F6" s="9">
        <v>430000</v>
      </c>
      <c r="G6" s="16">
        <f t="shared" si="1"/>
        <v>3055150</v>
      </c>
    </row>
    <row r="7" spans="1:7" ht="30" customHeight="1" x14ac:dyDescent="0.25">
      <c r="A7" s="5">
        <v>4</v>
      </c>
      <c r="B7" s="6" t="s">
        <v>66</v>
      </c>
      <c r="C7" s="5">
        <v>2</v>
      </c>
      <c r="D7" s="5" t="s">
        <v>137</v>
      </c>
      <c r="E7" s="5">
        <f t="shared" si="0"/>
        <v>3.5525000000000002</v>
      </c>
      <c r="F7" s="9">
        <v>430000</v>
      </c>
      <c r="G7" s="16">
        <f t="shared" si="1"/>
        <v>3055150</v>
      </c>
    </row>
    <row r="8" spans="1:7" ht="30" customHeight="1" x14ac:dyDescent="0.25">
      <c r="A8" s="5">
        <v>5</v>
      </c>
      <c r="B8" s="6" t="s">
        <v>67</v>
      </c>
      <c r="C8" s="5">
        <v>2</v>
      </c>
      <c r="D8" s="5" t="s">
        <v>138</v>
      </c>
      <c r="E8" s="5">
        <f t="shared" si="0"/>
        <v>3.5525000000000002</v>
      </c>
      <c r="F8" s="9">
        <v>430000</v>
      </c>
      <c r="G8" s="16">
        <f t="shared" si="1"/>
        <v>3055150</v>
      </c>
    </row>
    <row r="9" spans="1:7" ht="30" customHeight="1" x14ac:dyDescent="0.25">
      <c r="A9" s="5">
        <v>6</v>
      </c>
      <c r="B9" s="6" t="s">
        <v>68</v>
      </c>
      <c r="C9" s="5">
        <v>2</v>
      </c>
      <c r="D9" s="5" t="s">
        <v>139</v>
      </c>
      <c r="E9" s="5">
        <f t="shared" si="0"/>
        <v>3.5525000000000002</v>
      </c>
      <c r="F9" s="9">
        <v>430000</v>
      </c>
      <c r="G9" s="16">
        <f t="shared" si="1"/>
        <v>3055150</v>
      </c>
    </row>
    <row r="10" spans="1:7" ht="30" customHeight="1" x14ac:dyDescent="0.25">
      <c r="A10" s="5">
        <v>7</v>
      </c>
      <c r="B10" s="6" t="s">
        <v>69</v>
      </c>
      <c r="C10" s="5">
        <v>2</v>
      </c>
      <c r="D10" s="5" t="s">
        <v>140</v>
      </c>
      <c r="E10" s="5">
        <f t="shared" si="0"/>
        <v>3.5525000000000002</v>
      </c>
      <c r="F10" s="9">
        <v>430000</v>
      </c>
      <c r="G10" s="16">
        <f t="shared" si="1"/>
        <v>3055150</v>
      </c>
    </row>
    <row r="11" spans="1:7" ht="30" customHeight="1" x14ac:dyDescent="0.25">
      <c r="A11" s="5">
        <v>8</v>
      </c>
      <c r="B11" s="6" t="s">
        <v>70</v>
      </c>
      <c r="C11" s="5">
        <v>2</v>
      </c>
      <c r="D11" s="5" t="s">
        <v>141</v>
      </c>
      <c r="E11" s="5">
        <f t="shared" si="0"/>
        <v>3.5525000000000002</v>
      </c>
      <c r="F11" s="9">
        <v>430000</v>
      </c>
      <c r="G11" s="16">
        <f t="shared" si="1"/>
        <v>3055150</v>
      </c>
    </row>
    <row r="12" spans="1:7" ht="30" customHeight="1" x14ac:dyDescent="0.25">
      <c r="A12" s="5">
        <v>9</v>
      </c>
      <c r="B12" s="6" t="s">
        <v>71</v>
      </c>
      <c r="C12" s="5">
        <v>2</v>
      </c>
      <c r="D12" s="5" t="s">
        <v>142</v>
      </c>
      <c r="E12" s="5">
        <f t="shared" si="0"/>
        <v>3.5525000000000002</v>
      </c>
      <c r="F12" s="9">
        <v>430000</v>
      </c>
      <c r="G12" s="16">
        <f t="shared" si="1"/>
        <v>3055150</v>
      </c>
    </row>
    <row r="13" spans="1:7" ht="30" customHeight="1" x14ac:dyDescent="0.25">
      <c r="A13" s="5">
        <v>10</v>
      </c>
      <c r="B13" s="6" t="s">
        <v>72</v>
      </c>
      <c r="C13" s="5">
        <v>2</v>
      </c>
      <c r="D13" s="5" t="s">
        <v>143</v>
      </c>
      <c r="E13" s="5">
        <f t="shared" si="0"/>
        <v>3.5525000000000002</v>
      </c>
      <c r="F13" s="9">
        <v>430000</v>
      </c>
      <c r="G13" s="16">
        <f t="shared" si="1"/>
        <v>3055150</v>
      </c>
    </row>
    <row r="14" spans="1:7" ht="30" customHeight="1" x14ac:dyDescent="0.25">
      <c r="A14" s="5">
        <v>11</v>
      </c>
      <c r="B14" s="6" t="s">
        <v>73</v>
      </c>
      <c r="C14" s="5">
        <v>2</v>
      </c>
      <c r="D14" s="5" t="s">
        <v>144</v>
      </c>
      <c r="E14" s="5">
        <f t="shared" si="0"/>
        <v>3.5525000000000002</v>
      </c>
      <c r="F14" s="9">
        <v>430000</v>
      </c>
      <c r="G14" s="16">
        <f t="shared" si="1"/>
        <v>3055150</v>
      </c>
    </row>
    <row r="15" spans="1:7" ht="30" customHeight="1" x14ac:dyDescent="0.25">
      <c r="A15" s="5">
        <v>12</v>
      </c>
      <c r="B15" s="6" t="s">
        <v>74</v>
      </c>
      <c r="C15" s="5">
        <v>2</v>
      </c>
      <c r="D15" s="5" t="s">
        <v>145</v>
      </c>
      <c r="E15" s="5">
        <f t="shared" si="0"/>
        <v>3.5525000000000002</v>
      </c>
      <c r="F15" s="9">
        <v>430000</v>
      </c>
      <c r="G15" s="16">
        <f t="shared" si="1"/>
        <v>3055150</v>
      </c>
    </row>
    <row r="16" spans="1:7" ht="30" customHeight="1" x14ac:dyDescent="0.25">
      <c r="A16" s="5">
        <v>13</v>
      </c>
      <c r="B16" s="6" t="s">
        <v>75</v>
      </c>
      <c r="C16" s="5">
        <v>2</v>
      </c>
      <c r="D16" s="5" t="s">
        <v>146</v>
      </c>
      <c r="E16" s="5">
        <f t="shared" si="0"/>
        <v>3.5525000000000002</v>
      </c>
      <c r="F16" s="9">
        <v>430000</v>
      </c>
      <c r="G16" s="16">
        <f t="shared" si="1"/>
        <v>3055150</v>
      </c>
    </row>
    <row r="17" spans="1:7" ht="30" customHeight="1" x14ac:dyDescent="0.25">
      <c r="A17" s="5">
        <v>14</v>
      </c>
      <c r="B17" s="6" t="s">
        <v>76</v>
      </c>
      <c r="C17" s="5">
        <v>2</v>
      </c>
      <c r="D17" s="5" t="s">
        <v>147</v>
      </c>
      <c r="E17" s="5">
        <f t="shared" si="0"/>
        <v>3.5525000000000002</v>
      </c>
      <c r="F17" s="9">
        <v>430000</v>
      </c>
      <c r="G17" s="16">
        <f t="shared" si="1"/>
        <v>3055150</v>
      </c>
    </row>
    <row r="18" spans="1:7" ht="30" customHeight="1" x14ac:dyDescent="0.25">
      <c r="A18" s="5">
        <v>15</v>
      </c>
      <c r="B18" s="6" t="s">
        <v>77</v>
      </c>
      <c r="C18" s="5">
        <v>2</v>
      </c>
      <c r="D18" s="5" t="s">
        <v>148</v>
      </c>
      <c r="E18" s="5">
        <f t="shared" si="0"/>
        <v>3.5525000000000002</v>
      </c>
      <c r="F18" s="9">
        <v>430000</v>
      </c>
      <c r="G18" s="16">
        <f t="shared" si="1"/>
        <v>3055150</v>
      </c>
    </row>
    <row r="19" spans="1:7" ht="30" customHeight="1" x14ac:dyDescent="0.25">
      <c r="A19" s="5">
        <v>16</v>
      </c>
      <c r="B19" s="6" t="s">
        <v>78</v>
      </c>
      <c r="C19" s="5">
        <v>2</v>
      </c>
      <c r="D19" s="5" t="s">
        <v>149</v>
      </c>
      <c r="E19" s="5">
        <f t="shared" si="0"/>
        <v>3.5525000000000002</v>
      </c>
      <c r="F19" s="9">
        <v>430000</v>
      </c>
      <c r="G19" s="16">
        <f t="shared" si="1"/>
        <v>3055150</v>
      </c>
    </row>
    <row r="20" spans="1:7" ht="30" customHeight="1" x14ac:dyDescent="0.25">
      <c r="A20" s="5">
        <v>17</v>
      </c>
      <c r="B20" s="6" t="s">
        <v>79</v>
      </c>
      <c r="C20" s="5">
        <v>2</v>
      </c>
      <c r="D20" s="5" t="s">
        <v>150</v>
      </c>
      <c r="E20" s="5">
        <f t="shared" si="0"/>
        <v>3.5525000000000002</v>
      </c>
      <c r="F20" s="9">
        <v>430000</v>
      </c>
      <c r="G20" s="16">
        <f t="shared" si="1"/>
        <v>3055150</v>
      </c>
    </row>
    <row r="21" spans="1:7" ht="30" customHeight="1" x14ac:dyDescent="0.25">
      <c r="A21" s="5"/>
      <c r="B21" s="8"/>
      <c r="C21" s="5"/>
      <c r="D21" s="5"/>
      <c r="E21" s="5"/>
      <c r="F21" s="9"/>
      <c r="G21" s="18">
        <f>SUM(G4:G20)</f>
        <v>51937550</v>
      </c>
    </row>
    <row r="23" spans="1:7" x14ac:dyDescent="0.25">
      <c r="A23" s="95" t="s">
        <v>92</v>
      </c>
      <c r="B23" s="95"/>
      <c r="C23" s="95"/>
      <c r="D23" s="95"/>
      <c r="E23" s="95"/>
      <c r="F23" s="95"/>
      <c r="G23" s="95"/>
    </row>
  </sheetData>
  <mergeCells count="9">
    <mergeCell ref="A23:G23"/>
    <mergeCell ref="C2:C3"/>
    <mergeCell ref="D2:D3"/>
    <mergeCell ref="B1:G1"/>
    <mergeCell ref="A2:A3"/>
    <mergeCell ref="B2:B3"/>
    <mergeCell ref="E2:E3"/>
    <mergeCell ref="F2:F3"/>
    <mergeCell ref="G2:G3"/>
  </mergeCells>
  <pageMargins left="0.31496062992125984" right="0.11811023622047245" top="0.35433070866141736" bottom="0.35433070866141736" header="0.31496062992125984" footer="0.31496062992125984"/>
  <pageSetup paperSize="9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F7" sqref="F7"/>
    </sheetView>
  </sheetViews>
  <sheetFormatPr defaultRowHeight="15" x14ac:dyDescent="0.25"/>
  <cols>
    <col min="2" max="2" width="19.7109375" customWidth="1"/>
    <col min="3" max="3" width="12.42578125" customWidth="1"/>
    <col min="4" max="4" width="17.28515625" customWidth="1"/>
    <col min="5" max="5" width="8.7109375" style="7" customWidth="1"/>
    <col min="6" max="6" width="13.5703125" style="7" customWidth="1"/>
    <col min="7" max="7" width="18.5703125" style="7" customWidth="1"/>
  </cols>
  <sheetData>
    <row r="1" spans="1:7" ht="39.950000000000003" customHeight="1" x14ac:dyDescent="0.25">
      <c r="B1" s="71" t="s">
        <v>87</v>
      </c>
      <c r="C1" s="71"/>
      <c r="D1" s="71"/>
      <c r="E1" s="71"/>
      <c r="F1" s="71"/>
      <c r="G1" s="71"/>
    </row>
    <row r="2" spans="1:7" s="4" customFormat="1" ht="50.1" customHeight="1" x14ac:dyDescent="0.25">
      <c r="A2" s="72" t="s">
        <v>42</v>
      </c>
      <c r="B2" s="72" t="s">
        <v>106</v>
      </c>
      <c r="C2" s="72" t="s">
        <v>2</v>
      </c>
      <c r="D2" s="98" t="s">
        <v>20</v>
      </c>
      <c r="E2" s="96" t="s">
        <v>40</v>
      </c>
      <c r="F2" s="96" t="s">
        <v>44</v>
      </c>
      <c r="G2" s="96" t="s">
        <v>41</v>
      </c>
    </row>
    <row r="3" spans="1:7" ht="39.950000000000003" customHeight="1" x14ac:dyDescent="0.25">
      <c r="A3" s="73"/>
      <c r="B3" s="73"/>
      <c r="C3" s="73"/>
      <c r="D3" s="99"/>
      <c r="E3" s="97"/>
      <c r="F3" s="97"/>
      <c r="G3" s="97"/>
    </row>
    <row r="4" spans="1:7" ht="30" customHeight="1" x14ac:dyDescent="0.25">
      <c r="A4" s="5">
        <v>1</v>
      </c>
      <c r="B4" s="6" t="s">
        <v>63</v>
      </c>
      <c r="C4" s="5">
        <v>1</v>
      </c>
      <c r="D4" s="5" t="s">
        <v>115</v>
      </c>
      <c r="E4" s="5">
        <f>1.2*2.88</f>
        <v>3.456</v>
      </c>
      <c r="F4" s="9">
        <v>430000</v>
      </c>
      <c r="G4" s="16">
        <f>C4*E4*F4</f>
        <v>1486080</v>
      </c>
    </row>
    <row r="5" spans="1:7" ht="30" customHeight="1" x14ac:dyDescent="0.25">
      <c r="A5" s="5">
        <v>2</v>
      </c>
      <c r="B5" s="6" t="s">
        <v>64</v>
      </c>
      <c r="C5" s="5">
        <v>1</v>
      </c>
      <c r="D5" s="5" t="s">
        <v>115</v>
      </c>
      <c r="E5" s="5">
        <f t="shared" ref="E5:E20" si="0">1.2*2.88</f>
        <v>3.456</v>
      </c>
      <c r="F5" s="9">
        <v>430000</v>
      </c>
      <c r="G5" s="16">
        <f t="shared" ref="G5:G20" si="1">C5*E5*F5</f>
        <v>1486080</v>
      </c>
    </row>
    <row r="6" spans="1:7" ht="30" customHeight="1" x14ac:dyDescent="0.25">
      <c r="A6" s="5">
        <v>3</v>
      </c>
      <c r="B6" s="6" t="s">
        <v>65</v>
      </c>
      <c r="C6" s="5">
        <v>1</v>
      </c>
      <c r="D6" s="5" t="s">
        <v>115</v>
      </c>
      <c r="E6" s="5">
        <f t="shared" si="0"/>
        <v>3.456</v>
      </c>
      <c r="F6" s="9">
        <v>430000</v>
      </c>
      <c r="G6" s="16">
        <f t="shared" si="1"/>
        <v>1486080</v>
      </c>
    </row>
    <row r="7" spans="1:7" ht="30" customHeight="1" x14ac:dyDescent="0.25">
      <c r="A7" s="5">
        <v>4</v>
      </c>
      <c r="B7" s="6" t="s">
        <v>66</v>
      </c>
      <c r="C7" s="5">
        <v>1</v>
      </c>
      <c r="D7" s="5" t="s">
        <v>115</v>
      </c>
      <c r="E7" s="5">
        <f t="shared" si="0"/>
        <v>3.456</v>
      </c>
      <c r="F7" s="9">
        <v>430000</v>
      </c>
      <c r="G7" s="16">
        <f t="shared" si="1"/>
        <v>1486080</v>
      </c>
    </row>
    <row r="8" spans="1:7" ht="30" customHeight="1" x14ac:dyDescent="0.25">
      <c r="A8" s="5">
        <v>5</v>
      </c>
      <c r="B8" s="6" t="s">
        <v>67</v>
      </c>
      <c r="C8" s="5">
        <v>1</v>
      </c>
      <c r="D8" s="5" t="s">
        <v>115</v>
      </c>
      <c r="E8" s="5">
        <f t="shared" si="0"/>
        <v>3.456</v>
      </c>
      <c r="F8" s="9">
        <v>430000</v>
      </c>
      <c r="G8" s="16">
        <f t="shared" si="1"/>
        <v>1486080</v>
      </c>
    </row>
    <row r="9" spans="1:7" ht="30" customHeight="1" x14ac:dyDescent="0.25">
      <c r="A9" s="5">
        <v>6</v>
      </c>
      <c r="B9" s="6" t="s">
        <v>68</v>
      </c>
      <c r="C9" s="5">
        <v>1</v>
      </c>
      <c r="D9" s="5" t="s">
        <v>115</v>
      </c>
      <c r="E9" s="5">
        <f t="shared" si="0"/>
        <v>3.456</v>
      </c>
      <c r="F9" s="9">
        <v>430000</v>
      </c>
      <c r="G9" s="16">
        <f t="shared" si="1"/>
        <v>1486080</v>
      </c>
    </row>
    <row r="10" spans="1:7" ht="30" customHeight="1" x14ac:dyDescent="0.25">
      <c r="A10" s="5">
        <v>7</v>
      </c>
      <c r="B10" s="6" t="s">
        <v>69</v>
      </c>
      <c r="C10" s="5">
        <v>1</v>
      </c>
      <c r="D10" s="5" t="s">
        <v>115</v>
      </c>
      <c r="E10" s="5">
        <f t="shared" si="0"/>
        <v>3.456</v>
      </c>
      <c r="F10" s="9">
        <v>430000</v>
      </c>
      <c r="G10" s="16">
        <f t="shared" si="1"/>
        <v>1486080</v>
      </c>
    </row>
    <row r="11" spans="1:7" ht="30" customHeight="1" x14ac:dyDescent="0.25">
      <c r="A11" s="5">
        <v>8</v>
      </c>
      <c r="B11" s="6" t="s">
        <v>70</v>
      </c>
      <c r="C11" s="5">
        <v>1</v>
      </c>
      <c r="D11" s="5" t="s">
        <v>115</v>
      </c>
      <c r="E11" s="5">
        <f t="shared" si="0"/>
        <v>3.456</v>
      </c>
      <c r="F11" s="9">
        <v>430000</v>
      </c>
      <c r="G11" s="16">
        <f t="shared" si="1"/>
        <v>1486080</v>
      </c>
    </row>
    <row r="12" spans="1:7" ht="30" customHeight="1" x14ac:dyDescent="0.25">
      <c r="A12" s="5">
        <v>9</v>
      </c>
      <c r="B12" s="6" t="s">
        <v>71</v>
      </c>
      <c r="C12" s="5">
        <v>1</v>
      </c>
      <c r="D12" s="5" t="s">
        <v>115</v>
      </c>
      <c r="E12" s="5">
        <f t="shared" si="0"/>
        <v>3.456</v>
      </c>
      <c r="F12" s="9">
        <v>430000</v>
      </c>
      <c r="G12" s="16">
        <f t="shared" si="1"/>
        <v>1486080</v>
      </c>
    </row>
    <row r="13" spans="1:7" ht="30" customHeight="1" x14ac:dyDescent="0.25">
      <c r="A13" s="5">
        <v>10</v>
      </c>
      <c r="B13" s="6" t="s">
        <v>72</v>
      </c>
      <c r="C13" s="5">
        <v>1</v>
      </c>
      <c r="D13" s="5" t="s">
        <v>115</v>
      </c>
      <c r="E13" s="5">
        <f t="shared" si="0"/>
        <v>3.456</v>
      </c>
      <c r="F13" s="9">
        <v>430000</v>
      </c>
      <c r="G13" s="16">
        <f t="shared" si="1"/>
        <v>1486080</v>
      </c>
    </row>
    <row r="14" spans="1:7" ht="30" customHeight="1" x14ac:dyDescent="0.25">
      <c r="A14" s="5">
        <v>11</v>
      </c>
      <c r="B14" s="6" t="s">
        <v>73</v>
      </c>
      <c r="C14" s="5">
        <v>1</v>
      </c>
      <c r="D14" s="5" t="s">
        <v>115</v>
      </c>
      <c r="E14" s="5">
        <f t="shared" si="0"/>
        <v>3.456</v>
      </c>
      <c r="F14" s="9">
        <v>430000</v>
      </c>
      <c r="G14" s="16">
        <f t="shared" si="1"/>
        <v>1486080</v>
      </c>
    </row>
    <row r="15" spans="1:7" ht="30" customHeight="1" x14ac:dyDescent="0.25">
      <c r="A15" s="5">
        <v>12</v>
      </c>
      <c r="B15" s="6" t="s">
        <v>74</v>
      </c>
      <c r="C15" s="5">
        <v>1</v>
      </c>
      <c r="D15" s="5" t="s">
        <v>115</v>
      </c>
      <c r="E15" s="5">
        <f t="shared" si="0"/>
        <v>3.456</v>
      </c>
      <c r="F15" s="9">
        <v>430000</v>
      </c>
      <c r="G15" s="16">
        <f t="shared" si="1"/>
        <v>1486080</v>
      </c>
    </row>
    <row r="16" spans="1:7" ht="30" customHeight="1" x14ac:dyDescent="0.25">
      <c r="A16" s="5">
        <v>13</v>
      </c>
      <c r="B16" s="6" t="s">
        <v>75</v>
      </c>
      <c r="C16" s="5">
        <v>1</v>
      </c>
      <c r="D16" s="5" t="s">
        <v>115</v>
      </c>
      <c r="E16" s="5">
        <f t="shared" si="0"/>
        <v>3.456</v>
      </c>
      <c r="F16" s="9">
        <v>430000</v>
      </c>
      <c r="G16" s="16">
        <f t="shared" si="1"/>
        <v>1486080</v>
      </c>
    </row>
    <row r="17" spans="1:7" ht="30" customHeight="1" x14ac:dyDescent="0.25">
      <c r="A17" s="5">
        <v>14</v>
      </c>
      <c r="B17" s="6" t="s">
        <v>76</v>
      </c>
      <c r="C17" s="5">
        <v>1</v>
      </c>
      <c r="D17" s="5" t="s">
        <v>115</v>
      </c>
      <c r="E17" s="5">
        <f t="shared" si="0"/>
        <v>3.456</v>
      </c>
      <c r="F17" s="9">
        <v>430000</v>
      </c>
      <c r="G17" s="16">
        <f t="shared" si="1"/>
        <v>1486080</v>
      </c>
    </row>
    <row r="18" spans="1:7" ht="30" customHeight="1" x14ac:dyDescent="0.25">
      <c r="A18" s="5">
        <v>15</v>
      </c>
      <c r="B18" s="6" t="s">
        <v>77</v>
      </c>
      <c r="C18" s="5">
        <v>1</v>
      </c>
      <c r="D18" s="5" t="s">
        <v>115</v>
      </c>
      <c r="E18" s="5">
        <f t="shared" si="0"/>
        <v>3.456</v>
      </c>
      <c r="F18" s="9">
        <v>430000</v>
      </c>
      <c r="G18" s="16">
        <f t="shared" si="1"/>
        <v>1486080</v>
      </c>
    </row>
    <row r="19" spans="1:7" ht="30" customHeight="1" x14ac:dyDescent="0.25">
      <c r="A19" s="5">
        <v>16</v>
      </c>
      <c r="B19" s="6" t="s">
        <v>78</v>
      </c>
      <c r="C19" s="5">
        <v>1</v>
      </c>
      <c r="D19" s="5" t="s">
        <v>115</v>
      </c>
      <c r="E19" s="5">
        <f t="shared" si="0"/>
        <v>3.456</v>
      </c>
      <c r="F19" s="9">
        <v>430000</v>
      </c>
      <c r="G19" s="16">
        <f t="shared" si="1"/>
        <v>1486080</v>
      </c>
    </row>
    <row r="20" spans="1:7" ht="30" customHeight="1" x14ac:dyDescent="0.25">
      <c r="A20" s="5">
        <v>17</v>
      </c>
      <c r="B20" s="6" t="s">
        <v>79</v>
      </c>
      <c r="C20" s="5">
        <v>1</v>
      </c>
      <c r="D20" s="5" t="s">
        <v>115</v>
      </c>
      <c r="E20" s="5">
        <f t="shared" si="0"/>
        <v>3.456</v>
      </c>
      <c r="F20" s="9">
        <v>450000</v>
      </c>
      <c r="G20" s="16">
        <f t="shared" si="1"/>
        <v>1555200</v>
      </c>
    </row>
    <row r="21" spans="1:7" x14ac:dyDescent="0.25">
      <c r="A21" s="1"/>
      <c r="B21" s="1"/>
      <c r="C21" s="1"/>
      <c r="D21" s="1"/>
      <c r="E21" s="5"/>
      <c r="F21" s="5"/>
      <c r="G21" s="68">
        <f>SUM(G4:G20)</f>
        <v>25332480</v>
      </c>
    </row>
    <row r="22" spans="1:7" x14ac:dyDescent="0.25">
      <c r="A22" s="95" t="s">
        <v>92</v>
      </c>
      <c r="B22" s="95"/>
      <c r="C22" s="95"/>
      <c r="D22" s="95"/>
      <c r="E22" s="95"/>
      <c r="F22" s="95"/>
      <c r="G22" s="95"/>
    </row>
  </sheetData>
  <mergeCells count="9">
    <mergeCell ref="A22:G22"/>
    <mergeCell ref="B1:G1"/>
    <mergeCell ref="A2:A3"/>
    <mergeCell ref="B2:B3"/>
    <mergeCell ref="C2:C3"/>
    <mergeCell ref="D2:D3"/>
    <mergeCell ref="E2:E3"/>
    <mergeCell ref="F2:F3"/>
    <mergeCell ref="G2:G3"/>
  </mergeCells>
  <pageMargins left="0.31496062992125984" right="0.11811023622047245" top="0.35433070866141736" bottom="0.35433070866141736" header="0.31496062992125984" footer="0.31496062992125984"/>
  <pageSetup paperSize="9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F8" sqref="F8"/>
    </sheetView>
  </sheetViews>
  <sheetFormatPr defaultRowHeight="15" x14ac:dyDescent="0.25"/>
  <cols>
    <col min="2" max="2" width="19.7109375" customWidth="1"/>
    <col min="3" max="3" width="12.42578125" customWidth="1"/>
    <col min="4" max="4" width="17.28515625" customWidth="1"/>
    <col min="5" max="5" width="8.7109375" style="7" customWidth="1"/>
    <col min="6" max="6" width="13.5703125" style="7" customWidth="1"/>
    <col min="7" max="7" width="18.5703125" style="7" customWidth="1"/>
  </cols>
  <sheetData>
    <row r="1" spans="1:7" ht="39.950000000000003" customHeight="1" x14ac:dyDescent="0.25">
      <c r="B1" s="71" t="s">
        <v>87</v>
      </c>
      <c r="C1" s="71"/>
      <c r="D1" s="71"/>
      <c r="E1" s="71"/>
      <c r="F1" s="71"/>
      <c r="G1" s="71"/>
    </row>
    <row r="2" spans="1:7" s="4" customFormat="1" ht="50.1" customHeight="1" x14ac:dyDescent="0.25">
      <c r="A2" s="72" t="s">
        <v>42</v>
      </c>
      <c r="B2" s="72" t="s">
        <v>106</v>
      </c>
      <c r="C2" s="72" t="s">
        <v>2</v>
      </c>
      <c r="D2" s="98" t="s">
        <v>20</v>
      </c>
      <c r="E2" s="96" t="s">
        <v>40</v>
      </c>
      <c r="F2" s="96" t="s">
        <v>44</v>
      </c>
      <c r="G2" s="96" t="s">
        <v>41</v>
      </c>
    </row>
    <row r="3" spans="1:7" ht="39.950000000000003" customHeight="1" x14ac:dyDescent="0.25">
      <c r="A3" s="73"/>
      <c r="B3" s="73"/>
      <c r="C3" s="73"/>
      <c r="D3" s="99"/>
      <c r="E3" s="97"/>
      <c r="F3" s="97"/>
      <c r="G3" s="97"/>
    </row>
    <row r="4" spans="1:7" ht="30" customHeight="1" x14ac:dyDescent="0.25">
      <c r="A4" s="5">
        <v>1</v>
      </c>
      <c r="B4" s="6" t="s">
        <v>63</v>
      </c>
      <c r="C4" s="5">
        <v>2</v>
      </c>
      <c r="D4" s="5" t="s">
        <v>116</v>
      </c>
      <c r="E4" s="5">
        <f>1.1*3.1</f>
        <v>3.4100000000000006</v>
      </c>
      <c r="F4" s="9">
        <v>430000</v>
      </c>
      <c r="G4" s="16">
        <f>C4*E4*F4</f>
        <v>2932600.0000000005</v>
      </c>
    </row>
    <row r="5" spans="1:7" ht="30" customHeight="1" x14ac:dyDescent="0.25">
      <c r="A5" s="5">
        <v>2</v>
      </c>
      <c r="B5" s="6" t="s">
        <v>64</v>
      </c>
      <c r="C5" s="5">
        <v>2</v>
      </c>
      <c r="D5" s="5" t="s">
        <v>116</v>
      </c>
      <c r="E5" s="5">
        <f t="shared" ref="E5:E20" si="0">1.1*3.1</f>
        <v>3.4100000000000006</v>
      </c>
      <c r="F5" s="9">
        <v>430000</v>
      </c>
      <c r="G5" s="16">
        <f t="shared" ref="G5:G20" si="1">C5*E5*F5</f>
        <v>2932600.0000000005</v>
      </c>
    </row>
    <row r="6" spans="1:7" ht="30" customHeight="1" x14ac:dyDescent="0.25">
      <c r="A6" s="5">
        <v>3</v>
      </c>
      <c r="B6" s="6" t="s">
        <v>65</v>
      </c>
      <c r="C6" s="5">
        <v>2</v>
      </c>
      <c r="D6" s="5" t="s">
        <v>116</v>
      </c>
      <c r="E6" s="5">
        <f t="shared" si="0"/>
        <v>3.4100000000000006</v>
      </c>
      <c r="F6" s="9">
        <v>430000</v>
      </c>
      <c r="G6" s="16">
        <f t="shared" si="1"/>
        <v>2932600.0000000005</v>
      </c>
    </row>
    <row r="7" spans="1:7" ht="30" customHeight="1" x14ac:dyDescent="0.25">
      <c r="A7" s="5">
        <v>4</v>
      </c>
      <c r="B7" s="6" t="s">
        <v>66</v>
      </c>
      <c r="C7" s="5">
        <v>2</v>
      </c>
      <c r="D7" s="5" t="s">
        <v>116</v>
      </c>
      <c r="E7" s="5">
        <f t="shared" si="0"/>
        <v>3.4100000000000006</v>
      </c>
      <c r="F7" s="9">
        <v>430000</v>
      </c>
      <c r="G7" s="16">
        <f t="shared" si="1"/>
        <v>2932600.0000000005</v>
      </c>
    </row>
    <row r="8" spans="1:7" ht="30" customHeight="1" x14ac:dyDescent="0.25">
      <c r="A8" s="5">
        <v>5</v>
      </c>
      <c r="B8" s="6" t="s">
        <v>67</v>
      </c>
      <c r="C8" s="5">
        <v>2</v>
      </c>
      <c r="D8" s="5" t="s">
        <v>116</v>
      </c>
      <c r="E8" s="5">
        <f t="shared" si="0"/>
        <v>3.4100000000000006</v>
      </c>
      <c r="F8" s="9">
        <v>430000</v>
      </c>
      <c r="G8" s="16">
        <f t="shared" si="1"/>
        <v>2932600.0000000005</v>
      </c>
    </row>
    <row r="9" spans="1:7" ht="30" customHeight="1" x14ac:dyDescent="0.25">
      <c r="A9" s="5">
        <v>6</v>
      </c>
      <c r="B9" s="6" t="s">
        <v>68</v>
      </c>
      <c r="C9" s="5">
        <v>2</v>
      </c>
      <c r="D9" s="5" t="s">
        <v>116</v>
      </c>
      <c r="E9" s="5">
        <f t="shared" si="0"/>
        <v>3.4100000000000006</v>
      </c>
      <c r="F9" s="9">
        <v>430000</v>
      </c>
      <c r="G9" s="16">
        <f t="shared" si="1"/>
        <v>2932600.0000000005</v>
      </c>
    </row>
    <row r="10" spans="1:7" ht="30" customHeight="1" x14ac:dyDescent="0.25">
      <c r="A10" s="5">
        <v>7</v>
      </c>
      <c r="B10" s="6" t="s">
        <v>69</v>
      </c>
      <c r="C10" s="5">
        <v>2</v>
      </c>
      <c r="D10" s="5" t="s">
        <v>116</v>
      </c>
      <c r="E10" s="5">
        <f t="shared" si="0"/>
        <v>3.4100000000000006</v>
      </c>
      <c r="F10" s="9">
        <v>430000</v>
      </c>
      <c r="G10" s="16">
        <f t="shared" si="1"/>
        <v>2932600.0000000005</v>
      </c>
    </row>
    <row r="11" spans="1:7" ht="30" customHeight="1" x14ac:dyDescent="0.25">
      <c r="A11" s="5">
        <v>8</v>
      </c>
      <c r="B11" s="6" t="s">
        <v>70</v>
      </c>
      <c r="C11" s="5">
        <v>2</v>
      </c>
      <c r="D11" s="5" t="s">
        <v>116</v>
      </c>
      <c r="E11" s="5">
        <f t="shared" si="0"/>
        <v>3.4100000000000006</v>
      </c>
      <c r="F11" s="9">
        <v>430000</v>
      </c>
      <c r="G11" s="16">
        <f t="shared" si="1"/>
        <v>2932600.0000000005</v>
      </c>
    </row>
    <row r="12" spans="1:7" ht="30" customHeight="1" x14ac:dyDescent="0.25">
      <c r="A12" s="5">
        <v>9</v>
      </c>
      <c r="B12" s="6" t="s">
        <v>71</v>
      </c>
      <c r="C12" s="5">
        <v>2</v>
      </c>
      <c r="D12" s="5" t="s">
        <v>116</v>
      </c>
      <c r="E12" s="5">
        <f t="shared" si="0"/>
        <v>3.4100000000000006</v>
      </c>
      <c r="F12" s="9">
        <v>430000</v>
      </c>
      <c r="G12" s="16">
        <f t="shared" si="1"/>
        <v>2932600.0000000005</v>
      </c>
    </row>
    <row r="13" spans="1:7" ht="30" customHeight="1" x14ac:dyDescent="0.25">
      <c r="A13" s="5">
        <v>10</v>
      </c>
      <c r="B13" s="6" t="s">
        <v>72</v>
      </c>
      <c r="C13" s="5">
        <v>2</v>
      </c>
      <c r="D13" s="5" t="s">
        <v>116</v>
      </c>
      <c r="E13" s="5">
        <f t="shared" si="0"/>
        <v>3.4100000000000006</v>
      </c>
      <c r="F13" s="9">
        <v>430000</v>
      </c>
      <c r="G13" s="16">
        <f t="shared" si="1"/>
        <v>2932600.0000000005</v>
      </c>
    </row>
    <row r="14" spans="1:7" ht="30" customHeight="1" x14ac:dyDescent="0.25">
      <c r="A14" s="5">
        <v>11</v>
      </c>
      <c r="B14" s="6" t="s">
        <v>73</v>
      </c>
      <c r="C14" s="5">
        <v>2</v>
      </c>
      <c r="D14" s="5" t="s">
        <v>116</v>
      </c>
      <c r="E14" s="5">
        <f t="shared" si="0"/>
        <v>3.4100000000000006</v>
      </c>
      <c r="F14" s="9">
        <v>430000</v>
      </c>
      <c r="G14" s="16">
        <f t="shared" si="1"/>
        <v>2932600.0000000005</v>
      </c>
    </row>
    <row r="15" spans="1:7" ht="30" customHeight="1" x14ac:dyDescent="0.25">
      <c r="A15" s="5">
        <v>12</v>
      </c>
      <c r="B15" s="6" t="s">
        <v>74</v>
      </c>
      <c r="C15" s="5">
        <v>2</v>
      </c>
      <c r="D15" s="5" t="s">
        <v>116</v>
      </c>
      <c r="E15" s="5">
        <f t="shared" si="0"/>
        <v>3.4100000000000006</v>
      </c>
      <c r="F15" s="9">
        <v>430000</v>
      </c>
      <c r="G15" s="16">
        <f t="shared" si="1"/>
        <v>2932600.0000000005</v>
      </c>
    </row>
    <row r="16" spans="1:7" ht="30" customHeight="1" x14ac:dyDescent="0.25">
      <c r="A16" s="5">
        <v>13</v>
      </c>
      <c r="B16" s="6" t="s">
        <v>75</v>
      </c>
      <c r="C16" s="5">
        <v>2</v>
      </c>
      <c r="D16" s="5" t="s">
        <v>116</v>
      </c>
      <c r="E16" s="5">
        <f t="shared" si="0"/>
        <v>3.4100000000000006</v>
      </c>
      <c r="F16" s="9">
        <v>430000</v>
      </c>
      <c r="G16" s="16">
        <f t="shared" si="1"/>
        <v>2932600.0000000005</v>
      </c>
    </row>
    <row r="17" spans="1:7" ht="30" customHeight="1" x14ac:dyDescent="0.25">
      <c r="A17" s="5">
        <v>14</v>
      </c>
      <c r="B17" s="6" t="s">
        <v>76</v>
      </c>
      <c r="C17" s="5">
        <v>2</v>
      </c>
      <c r="D17" s="5" t="s">
        <v>116</v>
      </c>
      <c r="E17" s="5">
        <f t="shared" si="0"/>
        <v>3.4100000000000006</v>
      </c>
      <c r="F17" s="9">
        <v>430000</v>
      </c>
      <c r="G17" s="16">
        <f t="shared" si="1"/>
        <v>2932600.0000000005</v>
      </c>
    </row>
    <row r="18" spans="1:7" ht="30" customHeight="1" x14ac:dyDescent="0.25">
      <c r="A18" s="5">
        <v>15</v>
      </c>
      <c r="B18" s="6" t="s">
        <v>77</v>
      </c>
      <c r="C18" s="5">
        <v>2</v>
      </c>
      <c r="D18" s="5" t="s">
        <v>116</v>
      </c>
      <c r="E18" s="5">
        <f t="shared" si="0"/>
        <v>3.4100000000000006</v>
      </c>
      <c r="F18" s="9">
        <v>430000</v>
      </c>
      <c r="G18" s="16">
        <f t="shared" si="1"/>
        <v>2932600.0000000005</v>
      </c>
    </row>
    <row r="19" spans="1:7" ht="30" customHeight="1" x14ac:dyDescent="0.25">
      <c r="A19" s="5">
        <v>16</v>
      </c>
      <c r="B19" s="6" t="s">
        <v>78</v>
      </c>
      <c r="C19" s="5">
        <v>2</v>
      </c>
      <c r="D19" s="5" t="s">
        <v>116</v>
      </c>
      <c r="E19" s="5">
        <f t="shared" si="0"/>
        <v>3.4100000000000006</v>
      </c>
      <c r="F19" s="9">
        <v>430000</v>
      </c>
      <c r="G19" s="16">
        <f t="shared" si="1"/>
        <v>2932600.0000000005</v>
      </c>
    </row>
    <row r="20" spans="1:7" ht="30" customHeight="1" x14ac:dyDescent="0.25">
      <c r="A20" s="5">
        <v>17</v>
      </c>
      <c r="B20" s="6" t="s">
        <v>79</v>
      </c>
      <c r="C20" s="5">
        <v>2</v>
      </c>
      <c r="D20" s="5" t="s">
        <v>116</v>
      </c>
      <c r="E20" s="5">
        <f t="shared" si="0"/>
        <v>3.4100000000000006</v>
      </c>
      <c r="F20" s="9">
        <v>430000</v>
      </c>
      <c r="G20" s="16">
        <f t="shared" si="1"/>
        <v>2932600.0000000005</v>
      </c>
    </row>
    <row r="21" spans="1:7" x14ac:dyDescent="0.25">
      <c r="A21" s="1"/>
      <c r="B21" s="1"/>
      <c r="C21" s="1"/>
      <c r="D21" s="1"/>
      <c r="E21" s="5"/>
      <c r="F21" s="5"/>
      <c r="G21" s="68">
        <f>SUM(G4:G20)</f>
        <v>49854200.000000007</v>
      </c>
    </row>
    <row r="22" spans="1:7" x14ac:dyDescent="0.25">
      <c r="A22" s="95" t="s">
        <v>92</v>
      </c>
      <c r="B22" s="95"/>
      <c r="C22" s="95"/>
      <c r="D22" s="95"/>
      <c r="E22" s="95"/>
      <c r="F22" s="95"/>
      <c r="G22" s="95"/>
    </row>
  </sheetData>
  <mergeCells count="9">
    <mergeCell ref="A22:G22"/>
    <mergeCell ref="B1:G1"/>
    <mergeCell ref="A2:A3"/>
    <mergeCell ref="B2:B3"/>
    <mergeCell ref="C2:C3"/>
    <mergeCell ref="D2:D3"/>
    <mergeCell ref="E2:E3"/>
    <mergeCell ref="F2:F3"/>
    <mergeCell ref="G2:G3"/>
  </mergeCells>
  <pageMargins left="0.31496062992125984" right="0.11811023622047245" top="0.35433070866141736" bottom="0.35433070866141736" header="0.31496062992125984" footer="0.31496062992125984"/>
  <pageSetup paperSize="9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opLeftCell="A3" workbookViewId="0">
      <selection activeCell="D17" sqref="D17"/>
    </sheetView>
  </sheetViews>
  <sheetFormatPr defaultRowHeight="15" x14ac:dyDescent="0.25"/>
  <cols>
    <col min="2" max="2" width="19.7109375" customWidth="1"/>
    <col min="3" max="3" width="12.42578125" customWidth="1"/>
    <col min="4" max="4" width="17.28515625" customWidth="1"/>
    <col min="5" max="5" width="8.7109375" style="7" customWidth="1"/>
    <col min="6" max="6" width="13.5703125" style="7" customWidth="1"/>
    <col min="7" max="7" width="18.5703125" style="7" customWidth="1"/>
  </cols>
  <sheetData>
    <row r="1" spans="1:7" ht="39.950000000000003" customHeight="1" x14ac:dyDescent="0.25">
      <c r="B1" s="71" t="s">
        <v>87</v>
      </c>
      <c r="C1" s="71"/>
      <c r="D1" s="71"/>
      <c r="E1" s="71"/>
      <c r="F1" s="71"/>
      <c r="G1" s="71"/>
    </row>
    <row r="2" spans="1:7" s="4" customFormat="1" ht="50.1" customHeight="1" x14ac:dyDescent="0.25">
      <c r="A2" s="72" t="s">
        <v>42</v>
      </c>
      <c r="B2" s="72" t="s">
        <v>106</v>
      </c>
      <c r="C2" s="72" t="s">
        <v>2</v>
      </c>
      <c r="D2" s="98" t="s">
        <v>20</v>
      </c>
      <c r="E2" s="96" t="s">
        <v>40</v>
      </c>
      <c r="F2" s="96" t="s">
        <v>44</v>
      </c>
      <c r="G2" s="96" t="s">
        <v>41</v>
      </c>
    </row>
    <row r="3" spans="1:7" ht="39.950000000000003" customHeight="1" x14ac:dyDescent="0.25">
      <c r="A3" s="73"/>
      <c r="B3" s="73"/>
      <c r="C3" s="73"/>
      <c r="D3" s="99"/>
      <c r="E3" s="97"/>
      <c r="F3" s="97"/>
      <c r="G3" s="97"/>
    </row>
    <row r="4" spans="1:7" ht="30" customHeight="1" x14ac:dyDescent="0.25">
      <c r="A4" s="5">
        <v>1</v>
      </c>
      <c r="B4" s="6" t="s">
        <v>63</v>
      </c>
      <c r="C4" s="5">
        <v>1</v>
      </c>
      <c r="D4" s="5" t="s">
        <v>117</v>
      </c>
      <c r="E4" s="5">
        <f>1.4*1.65</f>
        <v>2.3099999999999996</v>
      </c>
      <c r="F4" s="9">
        <v>430000</v>
      </c>
      <c r="G4" s="16">
        <f>C4*E4*F4</f>
        <v>993299.99999999988</v>
      </c>
    </row>
    <row r="5" spans="1:7" ht="30" customHeight="1" x14ac:dyDescent="0.25">
      <c r="A5" s="5">
        <v>2</v>
      </c>
      <c r="B5" s="6" t="s">
        <v>64</v>
      </c>
      <c r="C5" s="5">
        <v>1</v>
      </c>
      <c r="D5" s="5" t="s">
        <v>118</v>
      </c>
      <c r="E5" s="5">
        <f t="shared" ref="E5:E20" si="0">1.4*1.65</f>
        <v>2.3099999999999996</v>
      </c>
      <c r="F5" s="9">
        <v>430000</v>
      </c>
      <c r="G5" s="16">
        <f t="shared" ref="G5:G20" si="1">C5*E5*F5</f>
        <v>993299.99999999988</v>
      </c>
    </row>
    <row r="6" spans="1:7" ht="30" customHeight="1" x14ac:dyDescent="0.25">
      <c r="A6" s="5">
        <v>3</v>
      </c>
      <c r="B6" s="6" t="s">
        <v>65</v>
      </c>
      <c r="C6" s="5">
        <v>1</v>
      </c>
      <c r="D6" s="5" t="s">
        <v>119</v>
      </c>
      <c r="E6" s="5">
        <f t="shared" si="0"/>
        <v>2.3099999999999996</v>
      </c>
      <c r="F6" s="9">
        <v>430000</v>
      </c>
      <c r="G6" s="16">
        <f t="shared" si="1"/>
        <v>993299.99999999988</v>
      </c>
    </row>
    <row r="7" spans="1:7" ht="30" customHeight="1" x14ac:dyDescent="0.25">
      <c r="A7" s="5">
        <v>4</v>
      </c>
      <c r="B7" s="6" t="s">
        <v>66</v>
      </c>
      <c r="C7" s="5">
        <v>1</v>
      </c>
      <c r="D7" s="5" t="s">
        <v>120</v>
      </c>
      <c r="E7" s="5">
        <f t="shared" si="0"/>
        <v>2.3099999999999996</v>
      </c>
      <c r="F7" s="9">
        <v>430000</v>
      </c>
      <c r="G7" s="16">
        <f t="shared" si="1"/>
        <v>993299.99999999988</v>
      </c>
    </row>
    <row r="8" spans="1:7" ht="30" customHeight="1" x14ac:dyDescent="0.25">
      <c r="A8" s="5">
        <v>5</v>
      </c>
      <c r="B8" s="6" t="s">
        <v>67</v>
      </c>
      <c r="C8" s="5">
        <v>1</v>
      </c>
      <c r="D8" s="5" t="s">
        <v>121</v>
      </c>
      <c r="E8" s="5">
        <f t="shared" si="0"/>
        <v>2.3099999999999996</v>
      </c>
      <c r="F8" s="9">
        <v>430000</v>
      </c>
      <c r="G8" s="16">
        <f t="shared" si="1"/>
        <v>993299.99999999988</v>
      </c>
    </row>
    <row r="9" spans="1:7" ht="30" customHeight="1" x14ac:dyDescent="0.25">
      <c r="A9" s="5">
        <v>6</v>
      </c>
      <c r="B9" s="6" t="s">
        <v>68</v>
      </c>
      <c r="C9" s="5">
        <v>1</v>
      </c>
      <c r="D9" s="5" t="s">
        <v>122</v>
      </c>
      <c r="E9" s="5">
        <f t="shared" si="0"/>
        <v>2.3099999999999996</v>
      </c>
      <c r="F9" s="9">
        <v>430000</v>
      </c>
      <c r="G9" s="16">
        <f t="shared" si="1"/>
        <v>993299.99999999988</v>
      </c>
    </row>
    <row r="10" spans="1:7" ht="30" customHeight="1" x14ac:dyDescent="0.25">
      <c r="A10" s="5">
        <v>7</v>
      </c>
      <c r="B10" s="6" t="s">
        <v>69</v>
      </c>
      <c r="C10" s="5">
        <v>1</v>
      </c>
      <c r="D10" s="5" t="s">
        <v>123</v>
      </c>
      <c r="E10" s="5">
        <f t="shared" si="0"/>
        <v>2.3099999999999996</v>
      </c>
      <c r="F10" s="9">
        <v>430000</v>
      </c>
      <c r="G10" s="16">
        <f t="shared" si="1"/>
        <v>993299.99999999988</v>
      </c>
    </row>
    <row r="11" spans="1:7" ht="30" customHeight="1" x14ac:dyDescent="0.25">
      <c r="A11" s="5">
        <v>8</v>
      </c>
      <c r="B11" s="6" t="s">
        <v>70</v>
      </c>
      <c r="C11" s="5">
        <v>1</v>
      </c>
      <c r="D11" s="5" t="s">
        <v>124</v>
      </c>
      <c r="E11" s="5">
        <f t="shared" si="0"/>
        <v>2.3099999999999996</v>
      </c>
      <c r="F11" s="9">
        <v>430000</v>
      </c>
      <c r="G11" s="16">
        <f t="shared" si="1"/>
        <v>993299.99999999988</v>
      </c>
    </row>
    <row r="12" spans="1:7" ht="30" customHeight="1" x14ac:dyDescent="0.25">
      <c r="A12" s="5">
        <v>9</v>
      </c>
      <c r="B12" s="6" t="s">
        <v>71</v>
      </c>
      <c r="C12" s="5">
        <v>1</v>
      </c>
      <c r="D12" s="5" t="s">
        <v>125</v>
      </c>
      <c r="E12" s="5">
        <f t="shared" si="0"/>
        <v>2.3099999999999996</v>
      </c>
      <c r="F12" s="9">
        <v>430000</v>
      </c>
      <c r="G12" s="16">
        <f t="shared" si="1"/>
        <v>993299.99999999988</v>
      </c>
    </row>
    <row r="13" spans="1:7" ht="30" customHeight="1" x14ac:dyDescent="0.25">
      <c r="A13" s="5">
        <v>10</v>
      </c>
      <c r="B13" s="6" t="s">
        <v>72</v>
      </c>
      <c r="C13" s="5">
        <v>1</v>
      </c>
      <c r="D13" s="5" t="s">
        <v>126</v>
      </c>
      <c r="E13" s="5">
        <f t="shared" si="0"/>
        <v>2.3099999999999996</v>
      </c>
      <c r="F13" s="9">
        <v>430000</v>
      </c>
      <c r="G13" s="16">
        <f t="shared" si="1"/>
        <v>993299.99999999988</v>
      </c>
    </row>
    <row r="14" spans="1:7" ht="30" customHeight="1" x14ac:dyDescent="0.25">
      <c r="A14" s="5">
        <v>11</v>
      </c>
      <c r="B14" s="6" t="s">
        <v>73</v>
      </c>
      <c r="C14" s="5">
        <v>1</v>
      </c>
      <c r="D14" s="5" t="s">
        <v>127</v>
      </c>
      <c r="E14" s="5">
        <f t="shared" si="0"/>
        <v>2.3099999999999996</v>
      </c>
      <c r="F14" s="9">
        <v>430000</v>
      </c>
      <c r="G14" s="16">
        <f t="shared" si="1"/>
        <v>993299.99999999988</v>
      </c>
    </row>
    <row r="15" spans="1:7" ht="30" customHeight="1" x14ac:dyDescent="0.25">
      <c r="A15" s="5">
        <v>12</v>
      </c>
      <c r="B15" s="6" t="s">
        <v>74</v>
      </c>
      <c r="C15" s="5">
        <v>1</v>
      </c>
      <c r="D15" s="5" t="s">
        <v>128</v>
      </c>
      <c r="E15" s="5">
        <f t="shared" si="0"/>
        <v>2.3099999999999996</v>
      </c>
      <c r="F15" s="9">
        <v>430000</v>
      </c>
      <c r="G15" s="16">
        <f t="shared" si="1"/>
        <v>993299.99999999988</v>
      </c>
    </row>
    <row r="16" spans="1:7" ht="30" customHeight="1" x14ac:dyDescent="0.25">
      <c r="A16" s="5">
        <v>13</v>
      </c>
      <c r="B16" s="6" t="s">
        <v>75</v>
      </c>
      <c r="C16" s="5">
        <v>1</v>
      </c>
      <c r="D16" s="5" t="s">
        <v>129</v>
      </c>
      <c r="E16" s="5">
        <f t="shared" si="0"/>
        <v>2.3099999999999996</v>
      </c>
      <c r="F16" s="9">
        <v>430000</v>
      </c>
      <c r="G16" s="16">
        <f t="shared" si="1"/>
        <v>993299.99999999988</v>
      </c>
    </row>
    <row r="17" spans="1:7" ht="30" customHeight="1" x14ac:dyDescent="0.25">
      <c r="A17" s="5">
        <v>14</v>
      </c>
      <c r="B17" s="6" t="s">
        <v>76</v>
      </c>
      <c r="C17" s="5">
        <v>1</v>
      </c>
      <c r="D17" s="5" t="s">
        <v>130</v>
      </c>
      <c r="E17" s="5">
        <f t="shared" si="0"/>
        <v>2.3099999999999996</v>
      </c>
      <c r="F17" s="9">
        <v>430000</v>
      </c>
      <c r="G17" s="16">
        <f t="shared" si="1"/>
        <v>993299.99999999988</v>
      </c>
    </row>
    <row r="18" spans="1:7" ht="30" customHeight="1" x14ac:dyDescent="0.25">
      <c r="A18" s="5">
        <v>15</v>
      </c>
      <c r="B18" s="6" t="s">
        <v>77</v>
      </c>
      <c r="C18" s="5">
        <v>1</v>
      </c>
      <c r="D18" s="5" t="s">
        <v>131</v>
      </c>
      <c r="E18" s="5">
        <f t="shared" si="0"/>
        <v>2.3099999999999996</v>
      </c>
      <c r="F18" s="9">
        <v>430000</v>
      </c>
      <c r="G18" s="16">
        <f t="shared" si="1"/>
        <v>993299.99999999988</v>
      </c>
    </row>
    <row r="19" spans="1:7" ht="30" customHeight="1" x14ac:dyDescent="0.25">
      <c r="A19" s="5">
        <v>16</v>
      </c>
      <c r="B19" s="6" t="s">
        <v>78</v>
      </c>
      <c r="C19" s="5">
        <v>1</v>
      </c>
      <c r="D19" s="5" t="s">
        <v>132</v>
      </c>
      <c r="E19" s="5">
        <f t="shared" si="0"/>
        <v>2.3099999999999996</v>
      </c>
      <c r="F19" s="9">
        <v>430000</v>
      </c>
      <c r="G19" s="16">
        <f t="shared" si="1"/>
        <v>993299.99999999988</v>
      </c>
    </row>
    <row r="20" spans="1:7" ht="30" customHeight="1" x14ac:dyDescent="0.25">
      <c r="A20" s="5">
        <v>17</v>
      </c>
      <c r="B20" s="6" t="s">
        <v>79</v>
      </c>
      <c r="C20" s="5">
        <v>1</v>
      </c>
      <c r="D20" s="5" t="s">
        <v>133</v>
      </c>
      <c r="E20" s="5">
        <f t="shared" si="0"/>
        <v>2.3099999999999996</v>
      </c>
      <c r="F20" s="9">
        <v>430000</v>
      </c>
      <c r="G20" s="16">
        <f t="shared" si="1"/>
        <v>993299.99999999988</v>
      </c>
    </row>
    <row r="21" spans="1:7" x14ac:dyDescent="0.25">
      <c r="A21" s="1"/>
      <c r="B21" s="1"/>
      <c r="C21" s="1"/>
      <c r="D21" s="1"/>
      <c r="E21" s="5"/>
      <c r="F21" s="5"/>
      <c r="G21" s="68">
        <f>SUM(G4:G20)</f>
        <v>16886099.999999996</v>
      </c>
    </row>
    <row r="22" spans="1:7" x14ac:dyDescent="0.25">
      <c r="A22" s="95" t="s">
        <v>92</v>
      </c>
      <c r="B22" s="95"/>
      <c r="C22" s="95"/>
      <c r="D22" s="95"/>
      <c r="E22" s="95"/>
      <c r="F22" s="95"/>
      <c r="G22" s="95"/>
    </row>
  </sheetData>
  <mergeCells count="9">
    <mergeCell ref="A22:G22"/>
    <mergeCell ref="B1:G1"/>
    <mergeCell ref="A2:A3"/>
    <mergeCell ref="B2:B3"/>
    <mergeCell ref="C2:C3"/>
    <mergeCell ref="D2:D3"/>
    <mergeCell ref="E2:E3"/>
    <mergeCell ref="F2:F3"/>
    <mergeCell ref="G2:G3"/>
  </mergeCells>
  <pageMargins left="0.31496062992125984" right="0.11811023622047245" top="0.35433070866141736" bottom="0.35433070866141736" header="0.31496062992125984" footer="0.31496062992125984"/>
  <pageSetup paperSize="9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1. Biển cổng</vt:lpstr>
      <vt:lpstr>2. Biển cờ đuôi cá cổng</vt:lpstr>
      <vt:lpstr>3. tit chữ phông chữ hội trường</vt:lpstr>
      <vt:lpstr>4. Cờ đuôi cá ngoài phòng BP</vt:lpstr>
      <vt:lpstr>5. khẩu hiệu ngoài phòng bỏ pếu</vt:lpstr>
      <vt:lpstr>6. cờ tổ quốc</vt:lpstr>
      <vt:lpstr>7, cò chuối</vt:lpstr>
      <vt:lpstr>8 tranh cổ động 2 bên cổng</vt:lpstr>
      <vt:lpstr>9. Khẩu hiệu tro phòng bỏ phiếu</vt:lpstr>
      <vt:lpstr>10. Tuyên truyền cổ động trực q</vt:lpstr>
      <vt:lpstr>11. Bảng niêm yết DS cử tri</vt:lpstr>
      <vt:lpstr>13. Bảng DS người ứng cử</vt:lpstr>
      <vt:lpstr>14. Bảng tóm tắt tiểu sử..  (2)</vt:lpstr>
      <vt:lpstr>15 Bảng nội quy, thể lệ  (3</vt:lpstr>
      <vt:lpstr>Sheet1</vt:lpstr>
      <vt:lpstr>Sheet11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2026-03-02T11:54:14Z</cp:lastPrinted>
  <dcterms:created xsi:type="dcterms:W3CDTF">2026-03-01T14:18:03Z</dcterms:created>
  <dcterms:modified xsi:type="dcterms:W3CDTF">2026-03-10T01:21:54Z</dcterms:modified>
</cp:coreProperties>
</file>