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2"/>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Kiến Minh-2026/Thủy lợi nội đồng/"/>
    </mc:Choice>
  </mc:AlternateContent>
  <xr:revisionPtr revIDLastSave="0" documentId="13_ncr:1_{9C66CD91-35F4-0C47-AC2B-F489ABFF9AA0}" xr6:coauthVersionLast="47" xr6:coauthVersionMax="47" xr10:uidLastSave="{00000000-0000-0000-0000-000000000000}"/>
  <bookViews>
    <workbookView xWindow="6380" yWindow="1580" windowWidth="36360" windowHeight="16300" activeTab="3"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07'!$A$1:$H$23</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5" i="14" l="1"/>
  <c r="H7" i="17"/>
  <c r="G14" i="14"/>
  <c r="G15" i="14"/>
  <c r="G16" i="14"/>
  <c r="C20" i="16" l="1"/>
  <c r="C15" i="14"/>
  <c r="C16" i="14" s="1"/>
  <c r="C17" i="14" s="1"/>
  <c r="H14" i="14"/>
  <c r="H15" i="14"/>
  <c r="H16" i="14"/>
  <c r="I14" i="14"/>
  <c r="I15" i="14"/>
  <c r="H17" i="14"/>
  <c r="I16" i="14"/>
  <c r="I17" i="14"/>
  <c r="D29" i="13"/>
  <c r="E17" i="14" l="1"/>
  <c r="C14" i="20"/>
  <c r="C13" i="20"/>
  <c r="C11" i="20"/>
  <c r="C12" i="20"/>
  <c r="D17" i="20"/>
  <c r="F17" i="20" s="1"/>
  <c r="D16" i="20"/>
  <c r="D13" i="13"/>
  <c r="D17" i="16"/>
  <c r="D18" i="16"/>
  <c r="E18" i="16" s="1"/>
  <c r="D18" i="20" s="1"/>
  <c r="D19" i="16"/>
  <c r="E19" i="16" s="1"/>
  <c r="D15" i="20" s="1"/>
  <c r="D16" i="16"/>
  <c r="C23" i="11"/>
  <c r="C24" i="11"/>
  <c r="F15" i="20" l="1"/>
  <c r="G15" i="20"/>
  <c r="G17" i="20"/>
  <c r="D17" i="14"/>
  <c r="D19" i="13"/>
  <c r="D14" i="20"/>
  <c r="D13" i="20"/>
  <c r="D12" i="20"/>
  <c r="D10" i="20"/>
  <c r="D11" i="20"/>
  <c r="E11" i="16"/>
  <c r="C11" i="16"/>
  <c r="C25" i="11" s="1"/>
  <c r="C15" i="16"/>
  <c r="C26" i="11" s="1"/>
  <c r="D28" i="11"/>
  <c r="G8" i="11"/>
  <c r="B7" i="17" s="1"/>
  <c r="D15" i="16"/>
  <c r="D20" i="16"/>
  <c r="D12" i="16"/>
  <c r="D13" i="16"/>
  <c r="D14" i="16"/>
  <c r="D10" i="16"/>
  <c r="D9" i="16"/>
  <c r="A2" i="16"/>
  <c r="A2" i="17" s="1"/>
  <c r="A2" i="13"/>
  <c r="A2" i="14" s="1"/>
  <c r="B23" i="11"/>
  <c r="D22" i="13" l="1"/>
  <c r="D25" i="13"/>
  <c r="D16" i="13"/>
  <c r="D28" i="13" s="1"/>
  <c r="C8" i="16"/>
  <c r="D11" i="16"/>
  <c r="D8" i="16" s="1"/>
  <c r="E15" i="16" l="1"/>
  <c r="E8" i="16" s="1"/>
  <c r="G10" i="20" l="1"/>
  <c r="F16" i="20"/>
  <c r="G16" i="20"/>
  <c r="G18" i="20"/>
  <c r="F18" i="20"/>
  <c r="G14" i="20"/>
  <c r="F14" i="20"/>
  <c r="G11" i="20"/>
  <c r="F11" i="20"/>
  <c r="F12" i="20"/>
  <c r="G12" i="20"/>
  <c r="F16" i="14" l="1"/>
  <c r="F14" i="14" l="1"/>
  <c r="F15" i="14"/>
  <c r="C22" i="11"/>
  <c r="D27" i="11"/>
  <c r="E27" i="11" s="1"/>
  <c r="A7" i="14" l="1"/>
  <c r="G13" i="20" l="1"/>
  <c r="F13" i="20"/>
  <c r="D25" i="11"/>
  <c r="E25" i="11" s="1"/>
  <c r="E19" i="20"/>
  <c r="D26" i="11"/>
  <c r="E26" i="11" s="1"/>
  <c r="E17" i="11" l="1"/>
  <c r="A2" i="20"/>
  <c r="A2" i="19"/>
  <c r="E16" i="14" l="1"/>
  <c r="D24" i="11"/>
  <c r="E24" i="11" s="1"/>
  <c r="B7" i="16"/>
  <c r="C7" i="16" s="1"/>
  <c r="D7" i="16" s="1"/>
  <c r="E7" i="16" s="1"/>
  <c r="F7" i="16" s="1"/>
  <c r="E15" i="14" l="1"/>
  <c r="E14" i="14"/>
  <c r="D16" i="14"/>
  <c r="G19" i="20"/>
  <c r="D19" i="20"/>
  <c r="A5" i="14"/>
  <c r="D15" i="14" l="1"/>
  <c r="D17" i="11" s="1"/>
  <c r="D15" i="11" s="1"/>
  <c r="D14" i="14"/>
  <c r="C17" i="11"/>
  <c r="C15" i="11" s="1"/>
  <c r="D23" i="11"/>
  <c r="E23" i="11" s="1"/>
  <c r="F19" i="20"/>
  <c r="E7" i="17" l="1"/>
  <c r="F7" i="17" s="1"/>
  <c r="E22" i="11"/>
  <c r="D22" i="11"/>
  <c r="C33" i="11" s="1"/>
  <c r="D32" i="11" s="1"/>
  <c r="E15" i="11" l="1"/>
</calcChain>
</file>

<file path=xl/sharedStrings.xml><?xml version="1.0" encoding="utf-8"?>
<sst xmlns="http://schemas.openxmlformats.org/spreadsheetml/2006/main" count="290" uniqueCount="230">
  <si>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</si>
  <si>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</si>
  <si>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</si>
  <si>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</si>
  <si>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</si>
  <si>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</si>
  <si>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</si>
  <si>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</si>
  <si>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</si>
  <si>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</si>
  <si>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</si>
  <si>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</si>
  <si>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</si>
  <si>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</si>
  <si>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</si>
  <si>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</si>
  <si>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</si>
  <si>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</si>
  <si>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</si>
  <si>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</si>
  <si>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</si>
  <si>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</si>
  <si>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</si>
  <si>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</si>
  <si>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</si>
  <si>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</si>
  <si>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</si>
  <si>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</si>
  <si>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</si>
  <si>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</si>
  <si>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</si>
  <si>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</si>
  <si>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</si>
  <si>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</si>
  <si>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</si>
  <si>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</si>
  <si>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</si>
  <si>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</si>
  <si>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</si>
  <si>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</si>
  <si>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</si>
  <si>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</si>
  <si>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</si>
  <si>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</si>
  <si>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</si>
  <si>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</si>
  <si>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</si>
  <si>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</si>
  <si>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</si>
  <si>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</si>
  <si>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</si>
  <si>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</si>
  <si>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</si>
  <si>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</si>
  <si>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</si>
  <si>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</si>
  <si>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</si>
  <si>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</si>
  <si>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</si>
  <si>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</si>
  <si>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</si>
  <si>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</si>
  <si>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</si>
  <si>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</si>
  <si>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</si>
  <si>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</si>
  <si>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</si>
  <si>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</si>
  <si>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</si>
  <si>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</si>
  <si>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</si>
  <si>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</si>
  <si>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</si>
  <si>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6</t>
  </si>
  <si>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</si>
  <si>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</si>
  <si>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</si>
  <si>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</si>
  <si>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</si>
  <si>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</si>
  <si>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</si>
  <si>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</si>
  <si>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</si>
  <si>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</si>
  <si>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</si>
  <si>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</si>
  <si>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</si>
  <si>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</si>
  <si>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</si>
  <si>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</si>
  <si>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</si>
  <si>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</si>
  <si>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 xml:space="preserve">Mã dự án:  </t>
  </si>
  <si>
    <t xml:space="preserve">II.1 </t>
  </si>
  <si>
    <t>II.3</t>
  </si>
  <si>
    <t>II.4</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</si>
  <si>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</si>
  <si>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</si>
  <si>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</si>
  <si>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</si>
  <si>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</si>
  <si>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</si>
  <si>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</si>
  <si>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</si>
  <si>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</si>
  <si>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</si>
  <si>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</si>
  <si>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</si>
  <si>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</si>
  <si>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</si>
  <si>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</si>
  <si>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</si>
  <si>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</si>
  <si>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</si>
  <si>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</si>
  <si>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</si>
  <si>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</si>
  <si>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</si>
  <si>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</si>
  <si>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</si>
  <si>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</si>
  <si>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</si>
  <si>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</si>
  <si>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</si>
  <si>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</si>
  <si>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</si>
  <si>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</si>
  <si>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</si>
  <si>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</si>
  <si>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</si>
  <si>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</si>
  <si>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</si>
  <si>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</si>
  <si>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</si>
  <si>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</si>
  <si>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</si>
  <si>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</si>
  <si>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</si>
  <si>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</si>
  <si>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</si>
  <si>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</si>
  <si>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</si>
  <si>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</si>
  <si>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</si>
  <si>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</si>
  <si>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</si>
  <si>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</si>
  <si>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</si>
  <si>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</si>
  <si>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</si>
  <si>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</si>
  <si>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</si>
  <si>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</si>
  <si>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</si>
  <si>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</si>
  <si>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</si>
  <si>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</si>
  <si>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</si>
  <si>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</si>
  <si>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</si>
  <si>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</si>
  <si>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</si>
  <si>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</si>
  <si>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</si>
  <si>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Hải Phòng, ngày       tháng      năm 2026</t>
  </si>
  <si>
    <t>Hải Phòng, ngày      tháng     năm 2026</t>
  </si>
  <si>
    <t>Hải Phòng, ngày     tháng     năm 2026</t>
  </si>
  <si>
    <t>Ngày      tháng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</si>
  <si>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</si>
  <si>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</si>
  <si>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</si>
  <si>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</si>
  <si>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</si>
  <si>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</si>
  <si>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</si>
  <si>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</si>
  <si>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</si>
  <si>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Sửa chữa hệ thống kênh thủy lợi nội đồng xã Kiến Minh, thành phố Hải Phòng</t>
  </si>
  <si>
    <t>Xã Kiến Minh, thành phố Hải Phòng</t>
  </si>
  <si>
    <t>Phòng Kinh tế xã Kiến Minh</t>
  </si>
  <si>
    <t>Tên dự án: Sửa chữa hệ thống kênh thủy lợi nội đồng xã Kiến Minh, thành phố Hải Phòng</t>
  </si>
  <si>
    <t>Chủ đầu tư: Phòng Kinh tế xã Kiến Minh</t>
  </si>
  <si>
    <t>Phí thẩm định thiết kế bản vẽ thi công</t>
  </si>
  <si>
    <t>Phí thẩm định tổng dự toán</t>
  </si>
  <si>
    <t xml:space="preserve">Chi phí thẩm tra phê duyệt quyết toán </t>
  </si>
  <si>
    <t>Chi phí kiểm toán</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</si>
  <si>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</si>
  <si>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</si>
  <si>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Thi công xây dựng, Hợp đồng số 06.1.TLNĐ/2026/HĐTCXD ngày 06/01/2026</t>
  </si>
  <si>
    <t>UBND xã Kiến Minh</t>
  </si>
  <si>
    <t>Phòng Kinh tế xã Kiến Minh và Công ty CP tư vấn xây dựng và dịch vụ Hải Phòng</t>
  </si>
  <si>
    <t>Phòng Kinh tế xã Kiến Minh và Công ty TNHH xây dựng Định Sơn</t>
  </si>
  <si>
    <t>Công ty TNHH xây dựng Định Sơn</t>
  </si>
  <si>
    <t>Phòng Kinh tế xã Kiến Minh và Công ty CP Kiến trúc xây dựng Viễn Đông</t>
  </si>
  <si>
    <t>Công ty CP Kiến trúc xây dựng Viễn Đông</t>
  </si>
  <si>
    <t>Số 92/QĐ-KT ngày 30/12/2025</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</si>
  <si>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</si>
  <si>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</si>
  <si>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</si>
  <si>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Số 93/QĐ-KT ngày 30/12/2025</t>
  </si>
  <si>
    <t>Số 90/QĐ-KT ngày 30/12/2025</t>
  </si>
  <si>
    <t>Quyết định về việc phê duyệt dự toán chi phí chuẩn bị đầu tư</t>
  </si>
  <si>
    <t xml:space="preserve">Số 09/QĐ-TLĐ ngày 05/01/2026 </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</si>
  <si>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</si>
  <si>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</si>
  <si>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</si>
  <si>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</si>
  <si>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</si>
  <si>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</si>
  <si>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Hợp đồng kiểm toán độc lập</t>
  </si>
  <si>
    <t>Quyết định về việc phê duyệt kế hoạch lựa chọn nhà thầu giai đoạn chuẩn bị đầu tư</t>
  </si>
  <si>
    <t>Số 91/QĐ-KT ngày 30/12/2025</t>
  </si>
  <si>
    <t xml:space="preserve">Số 01/QĐ-KT ngày 05/01/2026 </t>
  </si>
  <si>
    <t>Năm 2026</t>
  </si>
  <si>
    <t>Phòng Kinh tế xã</t>
  </si>
  <si>
    <t>Hợp đồng số 06.1.TLNĐ/2026/HĐTCXD ngày 06/01/2026</t>
  </si>
  <si>
    <t>Quyết định phê duyệt BCKTKT</t>
  </si>
  <si>
    <t>Hợp đồng số 05.1/2026/HĐTVQLDA ngày 05/01/2026</t>
  </si>
  <si>
    <t>Hợp đồng số 30.12/2025/HĐ-TVTK ngày 30/12/2025</t>
  </si>
  <si>
    <t>Hợp đồng số 30.12/2025/HĐ-TVTTr ngày 30/12/2025</t>
  </si>
  <si>
    <t>Hợp đồng số 05.1/2026/HĐTVGS  ngày 05/01/2026</t>
  </si>
  <si>
    <t>03/03/2026</t>
  </si>
  <si>
    <t xml:space="preserve">Số 05/QĐ-KT ngày 05/01/2026 </t>
  </si>
  <si>
    <t>Cơ quan thanh toán: Kho bạc Nhà nước khu vực III, Phòng giao dịch số 3</t>
  </si>
  <si>
    <t>Công ty TNHH kiểm toán và tư vấn tài chính AFCO Việt Nam.</t>
  </si>
  <si>
    <t>Hợp đồng số 05.1/2026/HĐTV-DA ngày 05/01/2026</t>
  </si>
  <si>
    <t>Kiểm toán độc lập. Hợp đồng số 05.1/2026/HĐTV-DA ngày 05/01/2026</t>
  </si>
  <si>
    <t>Ngân sách thành phố</t>
  </si>
  <si>
    <t xml:space="preserve">Số 1379/QĐ-UBND ngày 31/12/2025 </t>
  </si>
  <si>
    <t xml:space="preserve">Số 11/QĐ-KT ngày 05/01/2026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</si>
</sst>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14">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49" fontId="6" fillId="0" borderId="1" xfId="0" quotePrefix="1" applyNumberFormat="1" applyFont="1" applyBorder="1" applyAlignment="1">
      <alignment horizontal="right" vertical="center"/>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1" fontId="13" fillId="0" borderId="1" xfId="2" applyNumberFormat="1" applyFont="1" applyBorder="1" applyAlignment="1">
      <alignment horizontal="right" vertical="center"/>
    </xf>
    <xf numFmtId="1" fontId="12" fillId="0" borderId="1" xfId="2" applyNumberFormat="1" applyFont="1" applyBorder="1" applyAlignment="1">
      <alignment horizontal="right" vertical="center"/>
    </xf>
    <xf numFmtId="0" fontId="3" fillId="0" borderId="0" xfId="0" applyFont="1" applyAlignment="1">
      <alignment horizontal="center"/>
    </xf>
    <xf numFmtId="0" fontId="3" fillId="0" borderId="0" xfId="0" applyFont="1" applyAlignment="1">
      <alignment horizontal="center" vertical="center" wrapText="1"/>
    </xf>
    <xf numFmtId="0" fontId="5" fillId="0" borderId="7" xfId="0" applyFont="1" applyBorder="1" applyAlignment="1">
      <alignment horizontal="right" vertical="center"/>
    </xf>
    <xf numFmtId="0" fontId="3" fillId="0" borderId="0" xfId="0" quotePrefix="1" applyFont="1" applyAlignment="1">
      <alignment horizontal="right"/>
    </xf>
    <xf numFmtId="0" fontId="5" fillId="0" borderId="0" xfId="0" applyFont="1" applyAlignment="1">
      <alignment horizontal="center" vertical="center" wrapText="1"/>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3"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quotePrefix="1" applyFont="1" applyAlignment="1">
      <alignment horizontal="left"/>
    </xf>
    <xf numFmtId="0" fontId="3" fillId="0" borderId="0" xfId="0" applyFont="1" applyAlignment="1">
      <alignment horizontal="left"/>
    </xf>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wrapText="1"/>
    </xf>
    <xf numFmtId="0" fontId="6" fillId="0" borderId="0" xfId="0" quotePrefix="1" applyFont="1" applyAlignment="1">
      <alignment horizontal="left"/>
    </xf>
    <xf numFmtId="0" fontId="6" fillId="0" borderId="0" xfId="0" quotePrefix="1" applyFont="1" applyAlignment="1">
      <alignment horizontal="left" wrapText="1"/>
    </xf>
    <xf numFmtId="0" fontId="6" fillId="0" borderId="0" xfId="0" applyFont="1" applyAlignment="1">
      <alignment horizontal="left" wrapText="1"/>
    </xf>
    <xf numFmtId="0" fontId="6" fillId="0" borderId="0" xfId="0" quotePrefix="1" applyFont="1" applyAlignment="1">
      <alignment horizontal="left" vertical="top" wrapText="1"/>
    </xf>
    <xf numFmtId="0" fontId="6" fillId="0" borderId="0" xfId="0" applyFont="1" applyAlignment="1">
      <alignment horizontal="left" vertical="top"/>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5" fillId="0" borderId="0" xfId="0" applyFont="1" applyAlignment="1">
      <alignment horizontal="center" vertical="top"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applyFont="1" applyAlignment="1">
      <alignment horizontal="center" vertical="top" wrapText="1"/>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xf numFmtId="3" fontId="4" fillId="0" borderId="1" xfId="0" applyNumberFormat="1" applyFont="1" applyFill="1" applyBorder="1" applyAlignment="1">
      <alignment vertical="center" wrapText="1"/>
    </xf>
    <xf numFmtId="3" fontId="7" fillId="0" borderId="1" xfId="0" applyNumberFormat="1" applyFont="1" applyFill="1" applyBorder="1" applyAlignment="1">
      <alignment vertical="center" wrapText="1"/>
    </xf>
    <xf numFmtId="164" fontId="13" fillId="0" borderId="1" xfId="2" quotePrefix="1" applyNumberFormat="1" applyFont="1" applyFill="1" applyBorder="1" applyAlignment="1">
      <alignment horizontal="right" vertical="center" wrapText="1"/>
    </xf>
    <xf numFmtId="164" fontId="12" fillId="0" borderId="1" xfId="2" quotePrefix="1" applyNumberFormat="1" applyFont="1" applyFill="1" applyBorder="1" applyAlignment="1">
      <alignment horizontal="right" vertical="center" wrapText="1"/>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topLeftCell="A6" zoomScale="85" zoomScaleNormal="100" zoomScaleSheetLayoutView="85" workbookViewId="0">
      <selection activeCell="C19" sqref="C19:I19"/>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141</v>
      </c>
    </row>
    <row r="2" spans="1:10" ht="21.75" customHeight="1" x14ac:dyDescent="0.2">
      <c r="A2" s="190"/>
      <c r="B2" s="227" t="s">
        <v>142</v>
      </c>
      <c r="C2" s="227"/>
      <c r="D2" s="227"/>
      <c r="E2" s="227"/>
      <c r="F2" s="227"/>
      <c r="G2" s="227"/>
      <c r="H2" s="227"/>
      <c r="I2" s="228"/>
    </row>
    <row r="3" spans="1:10" ht="21.75" customHeight="1" x14ac:dyDescent="0.2">
      <c r="A3" s="190"/>
      <c r="B3" s="227" t="s">
        <v>143</v>
      </c>
      <c r="C3" s="227"/>
      <c r="D3" s="227"/>
      <c r="E3" s="227"/>
      <c r="F3" s="227"/>
      <c r="G3" s="227"/>
      <c r="H3" s="227"/>
      <c r="I3" s="228"/>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35" t="s">
        <v>144</v>
      </c>
      <c r="B15" s="236"/>
      <c r="C15" s="236"/>
      <c r="D15" s="236"/>
      <c r="E15" s="236"/>
      <c r="F15" s="236"/>
      <c r="G15" s="236"/>
      <c r="H15" s="236"/>
      <c r="I15" s="237"/>
    </row>
    <row r="16" spans="1:10" ht="22.5" customHeight="1" x14ac:dyDescent="0.2">
      <c r="A16" s="235" t="s">
        <v>145</v>
      </c>
      <c r="B16" s="236"/>
      <c r="C16" s="236"/>
      <c r="D16" s="236"/>
      <c r="E16" s="236"/>
      <c r="F16" s="236"/>
      <c r="G16" s="236"/>
      <c r="H16" s="236"/>
      <c r="I16" s="237"/>
    </row>
    <row r="17" spans="1:9" x14ac:dyDescent="0.2">
      <c r="A17" s="232"/>
      <c r="B17" s="233"/>
      <c r="C17" s="233"/>
      <c r="D17" s="233"/>
      <c r="E17" s="233"/>
      <c r="F17" s="233"/>
      <c r="G17" s="233"/>
      <c r="H17" s="233"/>
      <c r="I17" s="234"/>
    </row>
    <row r="18" spans="1:9" ht="51" customHeight="1" x14ac:dyDescent="0.2">
      <c r="A18" s="190"/>
      <c r="I18" s="191"/>
    </row>
    <row r="19" spans="1:9" s="194" customFormat="1" ht="44.25" customHeight="1" x14ac:dyDescent="0.2">
      <c r="A19" s="192"/>
      <c r="B19" s="193" t="s">
        <v>146</v>
      </c>
      <c r="C19" s="238" t="s">
        <v>177</v>
      </c>
      <c r="D19" s="229"/>
      <c r="E19" s="229"/>
      <c r="F19" s="229"/>
      <c r="G19" s="229"/>
      <c r="H19" s="229"/>
      <c r="I19" s="230"/>
    </row>
    <row r="20" spans="1:9" s="194" customFormat="1" ht="26.25" customHeight="1" x14ac:dyDescent="0.2">
      <c r="A20" s="192"/>
      <c r="B20" s="193" t="s">
        <v>147</v>
      </c>
      <c r="C20" s="238" t="s">
        <v>179</v>
      </c>
      <c r="D20" s="229"/>
      <c r="E20" s="229"/>
      <c r="F20" s="229"/>
      <c r="G20" s="229"/>
      <c r="H20" s="229"/>
      <c r="I20" s="230"/>
    </row>
    <row r="21" spans="1:9" s="194" customFormat="1" ht="26.25" customHeight="1" x14ac:dyDescent="0.2">
      <c r="A21" s="192"/>
      <c r="B21" s="193" t="s">
        <v>148</v>
      </c>
      <c r="C21" s="229" t="s">
        <v>178</v>
      </c>
      <c r="D21" s="229"/>
      <c r="E21" s="229"/>
      <c r="F21" s="229"/>
      <c r="G21" s="229"/>
      <c r="H21" s="229"/>
      <c r="I21" s="230"/>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31" t="s">
        <v>163</v>
      </c>
      <c r="C40" s="231"/>
      <c r="D40" s="231"/>
      <c r="E40" s="231"/>
      <c r="F40" s="231"/>
      <c r="G40" s="231"/>
      <c r="H40" s="231"/>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view="pageBreakPreview" zoomScale="85" zoomScaleNormal="85" zoomScaleSheetLayoutView="85" workbookViewId="0">
      <selection activeCell="A5" sqref="A5:E45"/>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hidden="1" customWidth="1"/>
    <col min="8" max="16384" width="9.1640625" style="2"/>
  </cols>
  <sheetData>
    <row r="1" spans="1:7" x14ac:dyDescent="0.2">
      <c r="A1" s="239" t="s">
        <v>124</v>
      </c>
      <c r="B1" s="239"/>
      <c r="C1" s="239"/>
      <c r="D1" s="239"/>
      <c r="E1" s="239"/>
    </row>
    <row r="2" spans="1:7" ht="28.5" customHeight="1" x14ac:dyDescent="0.2">
      <c r="A2" s="226" t="s">
        <v>96</v>
      </c>
      <c r="B2" s="226"/>
      <c r="C2" s="226"/>
      <c r="D2" s="226"/>
      <c r="E2" s="226"/>
      <c r="F2" s="50"/>
    </row>
    <row r="3" spans="1:7" ht="58.5" customHeight="1" x14ac:dyDescent="0.2">
      <c r="A3" s="252"/>
      <c r="B3" s="252"/>
      <c r="C3" s="252"/>
      <c r="D3" s="252"/>
      <c r="E3" s="252"/>
    </row>
    <row r="4" spans="1:7" ht="24.75" customHeight="1" x14ac:dyDescent="0.2">
      <c r="A4" s="251"/>
      <c r="B4" s="251"/>
      <c r="C4" s="23"/>
      <c r="D4" s="24"/>
      <c r="E4" s="25" t="s">
        <v>164</v>
      </c>
    </row>
    <row r="5" spans="1:7" ht="6.75" customHeight="1" x14ac:dyDescent="0.2"/>
    <row r="6" spans="1:7" ht="41.25" customHeight="1" x14ac:dyDescent="0.2">
      <c r="A6" s="223" t="s">
        <v>79</v>
      </c>
      <c r="B6" s="244"/>
      <c r="C6" s="244"/>
      <c r="D6" s="244"/>
      <c r="E6" s="244"/>
    </row>
    <row r="7" spans="1:7" ht="12.75" customHeight="1" x14ac:dyDescent="0.2">
      <c r="A7" s="245"/>
      <c r="B7" s="245"/>
      <c r="C7" s="245"/>
      <c r="D7" s="245"/>
      <c r="E7" s="245"/>
    </row>
    <row r="8" spans="1:7" ht="25.5" customHeight="1" x14ac:dyDescent="0.2">
      <c r="A8" s="246" t="s">
        <v>180</v>
      </c>
      <c r="B8" s="247"/>
      <c r="C8" s="247"/>
      <c r="D8" s="247"/>
      <c r="E8" s="247"/>
      <c r="G8" s="2" t="str">
        <f>A8</f>
        <v>Tên dự án: Sửa chữa hệ thống kênh thủy lợi nội đồng xã Kiến Minh, thành phố Hải Phòng</v>
      </c>
    </row>
    <row r="9" spans="1:7" ht="23.25" customHeight="1" x14ac:dyDescent="0.2">
      <c r="A9" s="33" t="s">
        <v>97</v>
      </c>
      <c r="B9" s="33"/>
      <c r="C9" s="33"/>
      <c r="D9" s="148">
        <v>2520090000</v>
      </c>
      <c r="E9" s="16" t="s">
        <v>78</v>
      </c>
    </row>
    <row r="10" spans="1:7" ht="27" customHeight="1" x14ac:dyDescent="0.2">
      <c r="A10" s="246" t="s">
        <v>181</v>
      </c>
      <c r="B10" s="246"/>
      <c r="C10" s="246"/>
      <c r="D10" s="246"/>
      <c r="E10" s="246"/>
    </row>
    <row r="11" spans="1:7" ht="22.5" customHeight="1" x14ac:dyDescent="0.2">
      <c r="A11" s="242" t="s">
        <v>98</v>
      </c>
      <c r="B11" s="243"/>
      <c r="C11" s="243"/>
      <c r="D11" s="243"/>
      <c r="E11" s="243"/>
    </row>
    <row r="12" spans="1:7" ht="17.25" customHeight="1" x14ac:dyDescent="0.2">
      <c r="A12" s="4"/>
      <c r="B12" s="5"/>
      <c r="C12" s="5"/>
      <c r="D12" s="248" t="s">
        <v>88</v>
      </c>
      <c r="E12" s="248"/>
    </row>
    <row r="13" spans="1:7" ht="40.5" customHeight="1" x14ac:dyDescent="0.2">
      <c r="A13" s="241" t="s">
        <v>14</v>
      </c>
      <c r="B13" s="240" t="s">
        <v>35</v>
      </c>
      <c r="C13" s="262" t="s">
        <v>99</v>
      </c>
      <c r="D13" s="249" t="s">
        <v>36</v>
      </c>
      <c r="E13" s="249" t="s">
        <v>37</v>
      </c>
    </row>
    <row r="14" spans="1:7" ht="64.5" customHeight="1" x14ac:dyDescent="0.2">
      <c r="A14" s="241"/>
      <c r="B14" s="240"/>
      <c r="C14" s="263"/>
      <c r="D14" s="250"/>
      <c r="E14" s="250"/>
    </row>
    <row r="15" spans="1:7" ht="26.25" customHeight="1" x14ac:dyDescent="0.2">
      <c r="A15" s="165"/>
      <c r="B15" s="166" t="s">
        <v>11</v>
      </c>
      <c r="C15" s="181">
        <f>C17</f>
        <v>2520090000</v>
      </c>
      <c r="D15" s="154">
        <f>D17</f>
        <v>2580000000</v>
      </c>
      <c r="E15" s="154">
        <f>E17</f>
        <v>2375094000</v>
      </c>
    </row>
    <row r="16" spans="1:7" ht="26.25" hidden="1" customHeight="1" x14ac:dyDescent="0.2">
      <c r="A16" s="12">
        <v>1</v>
      </c>
      <c r="B16" s="166" t="s">
        <v>149</v>
      </c>
      <c r="C16" s="181"/>
      <c r="D16" s="154"/>
      <c r="E16" s="154"/>
    </row>
    <row r="17" spans="1:7" ht="44.25" customHeight="1" x14ac:dyDescent="0.2">
      <c r="A17" s="12">
        <v>1</v>
      </c>
      <c r="B17" s="167" t="s">
        <v>227</v>
      </c>
      <c r="C17" s="182">
        <f>C22</f>
        <v>2520090000</v>
      </c>
      <c r="D17" s="21">
        <f>'Mẫu 03'!C14</f>
        <v>2580000000</v>
      </c>
      <c r="E17" s="21">
        <f>'Mẫu 07'!E19</f>
        <v>2375094000</v>
      </c>
      <c r="F17" s="55"/>
    </row>
    <row r="18" spans="1:7" ht="25.5" customHeight="1" x14ac:dyDescent="0.2">
      <c r="A18" s="261" t="s">
        <v>53</v>
      </c>
      <c r="B18" s="261"/>
      <c r="C18" s="261"/>
      <c r="D18" s="261"/>
      <c r="E18" s="261"/>
    </row>
    <row r="19" spans="1:7" ht="19.5" customHeight="1" x14ac:dyDescent="0.2">
      <c r="D19" s="248" t="s">
        <v>88</v>
      </c>
      <c r="E19" s="248"/>
    </row>
    <row r="20" spans="1:7" s="49" customFormat="1" ht="202.5" customHeight="1" x14ac:dyDescent="0.2">
      <c r="A20" s="48" t="s">
        <v>14</v>
      </c>
      <c r="B20" s="48" t="s">
        <v>10</v>
      </c>
      <c r="C20" s="48" t="s">
        <v>99</v>
      </c>
      <c r="D20" s="48" t="s">
        <v>38</v>
      </c>
      <c r="E20" s="48" t="s">
        <v>101</v>
      </c>
    </row>
    <row r="21" spans="1:7" ht="16.5" customHeight="1" x14ac:dyDescent="0.2">
      <c r="A21" s="59">
        <v>1</v>
      </c>
      <c r="B21" s="59">
        <v>2</v>
      </c>
      <c r="C21" s="59">
        <v>3</v>
      </c>
      <c r="D21" s="59">
        <v>4</v>
      </c>
      <c r="E21" s="59" t="s">
        <v>100</v>
      </c>
    </row>
    <row r="22" spans="1:7" ht="24" customHeight="1" x14ac:dyDescent="0.2">
      <c r="A22" s="6"/>
      <c r="B22" s="60" t="s">
        <v>85</v>
      </c>
      <c r="C22" s="310">
        <f>C23+C24+C25+C26+C27</f>
        <v>2520090000</v>
      </c>
      <c r="D22" s="9">
        <f>SUM(D23:D27)</f>
        <v>2517793000</v>
      </c>
      <c r="E22" s="9">
        <f>SUM(E23:E27)</f>
        <v>-2297000</v>
      </c>
      <c r="F22" s="37"/>
      <c r="G22" s="37"/>
    </row>
    <row r="23" spans="1:7" ht="27.75" customHeight="1" x14ac:dyDescent="0.2">
      <c r="A23" s="6">
        <v>2</v>
      </c>
      <c r="B23" s="7" t="str">
        <f>'Mẫu 04'!B9</f>
        <v>Xây dựng</v>
      </c>
      <c r="C23" s="10">
        <f>'Mẫu 04'!C9</f>
        <v>1990945000</v>
      </c>
      <c r="D23" s="10">
        <f>'Mẫu 04'!E9</f>
        <v>1989754000</v>
      </c>
      <c r="E23" s="10">
        <f t="shared" ref="E23:E27" si="0">D23-C23</f>
        <v>-1191000</v>
      </c>
      <c r="F23" s="37"/>
      <c r="G23" s="55"/>
    </row>
    <row r="24" spans="1:7" s="63" customFormat="1" ht="24" customHeight="1" x14ac:dyDescent="0.2">
      <c r="A24" s="68">
        <v>4</v>
      </c>
      <c r="B24" s="69" t="s">
        <v>103</v>
      </c>
      <c r="C24" s="10">
        <f>'Mẫu 04'!C10</f>
        <v>65073000</v>
      </c>
      <c r="D24" s="164">
        <f>'Mẫu 04'!E10</f>
        <v>65073000</v>
      </c>
      <c r="E24" s="10">
        <f t="shared" si="0"/>
        <v>0</v>
      </c>
      <c r="F24" s="70"/>
      <c r="G24" s="71"/>
    </row>
    <row r="25" spans="1:7" s="63" customFormat="1" ht="27.75" customHeight="1" x14ac:dyDescent="0.2">
      <c r="A25" s="68">
        <v>5</v>
      </c>
      <c r="B25" s="69" t="s">
        <v>104</v>
      </c>
      <c r="C25" s="10">
        <f>'Mẫu 04'!C11</f>
        <v>425964000</v>
      </c>
      <c r="D25" s="10">
        <f>'Mẫu 04'!E11</f>
        <v>425964000</v>
      </c>
      <c r="E25" s="10">
        <f t="shared" si="0"/>
        <v>0</v>
      </c>
      <c r="F25" s="71"/>
      <c r="G25" s="71"/>
    </row>
    <row r="26" spans="1:7" s="63" customFormat="1" ht="24" customHeight="1" x14ac:dyDescent="0.2">
      <c r="A26" s="68">
        <v>6</v>
      </c>
      <c r="B26" s="69" t="s">
        <v>3</v>
      </c>
      <c r="C26" s="10">
        <f>'Mẫu 04'!C15</f>
        <v>37004000</v>
      </c>
      <c r="D26" s="10">
        <f>'Mẫu 04'!E15</f>
        <v>37002000</v>
      </c>
      <c r="E26" s="10">
        <f t="shared" si="0"/>
        <v>-2000</v>
      </c>
      <c r="F26" s="71"/>
      <c r="G26" s="71"/>
    </row>
    <row r="27" spans="1:7" ht="24" customHeight="1" x14ac:dyDescent="0.2">
      <c r="A27" s="6">
        <v>7</v>
      </c>
      <c r="B27" s="7" t="s">
        <v>54</v>
      </c>
      <c r="C27" s="311">
        <v>1104000</v>
      </c>
      <c r="D27" s="10">
        <f>'Mẫu 04'!E20</f>
        <v>0</v>
      </c>
      <c r="E27" s="10">
        <f t="shared" si="0"/>
        <v>-1104000</v>
      </c>
      <c r="F27" s="37"/>
      <c r="G27" s="37"/>
    </row>
    <row r="28" spans="1:7" ht="25.5" customHeight="1" x14ac:dyDescent="0.2">
      <c r="A28" s="5" t="s">
        <v>150</v>
      </c>
      <c r="B28" s="61"/>
      <c r="C28" s="61"/>
      <c r="D28" s="198">
        <f>D30+D31</f>
        <v>0</v>
      </c>
      <c r="E28" s="61" t="s">
        <v>78</v>
      </c>
    </row>
    <row r="29" spans="1:7" s="33" customFormat="1" ht="25.5" customHeight="1" x14ac:dyDescent="0.2">
      <c r="A29" s="14" t="s">
        <v>105</v>
      </c>
      <c r="B29" s="14"/>
      <c r="C29" s="14"/>
      <c r="D29" s="42"/>
      <c r="E29" s="14"/>
    </row>
    <row r="30" spans="1:7" ht="25.5" customHeight="1" x14ac:dyDescent="0.2">
      <c r="A30" s="14" t="s">
        <v>152</v>
      </c>
      <c r="B30" s="61"/>
      <c r="C30" s="61"/>
      <c r="D30" s="199">
        <v>0</v>
      </c>
      <c r="E30" s="61" t="s">
        <v>78</v>
      </c>
    </row>
    <row r="31" spans="1:7" ht="21" customHeight="1" x14ac:dyDescent="0.2">
      <c r="A31" s="14" t="s">
        <v>151</v>
      </c>
      <c r="B31" s="14"/>
      <c r="C31" s="147"/>
      <c r="D31" s="199">
        <v>0</v>
      </c>
      <c r="E31" s="61" t="s">
        <v>78</v>
      </c>
    </row>
    <row r="32" spans="1:7" ht="41.25" customHeight="1" x14ac:dyDescent="0.2">
      <c r="A32" s="264" t="s">
        <v>139</v>
      </c>
      <c r="B32" s="264"/>
      <c r="C32" s="264"/>
      <c r="D32" s="147">
        <f>C33</f>
        <v>2517793000</v>
      </c>
      <c r="E32" s="183" t="s">
        <v>78</v>
      </c>
    </row>
    <row r="33" spans="1:5" ht="21" customHeight="1" x14ac:dyDescent="0.2">
      <c r="A33" s="14" t="s">
        <v>140</v>
      </c>
      <c r="B33" s="14"/>
      <c r="C33" s="147">
        <f>D22</f>
        <v>2517793000</v>
      </c>
      <c r="D33" s="14" t="s">
        <v>78</v>
      </c>
      <c r="E33" s="3"/>
    </row>
    <row r="34" spans="1:5" ht="21" customHeight="1" x14ac:dyDescent="0.2">
      <c r="A34" s="14" t="s">
        <v>106</v>
      </c>
      <c r="B34" s="14"/>
      <c r="C34" s="147">
        <v>0</v>
      </c>
      <c r="D34" s="14" t="s">
        <v>78</v>
      </c>
      <c r="E34" s="3"/>
    </row>
    <row r="35" spans="1:5" ht="18" customHeight="1" x14ac:dyDescent="0.2">
      <c r="A35" s="243" t="s">
        <v>77</v>
      </c>
      <c r="B35" s="243"/>
      <c r="C35" s="243"/>
      <c r="D35" s="243"/>
      <c r="E35" s="243"/>
    </row>
    <row r="36" spans="1:5" s="5" customFormat="1" ht="19.5" customHeight="1" x14ac:dyDescent="0.2">
      <c r="A36" s="8" t="s">
        <v>75</v>
      </c>
      <c r="B36" s="2"/>
      <c r="C36" s="2"/>
      <c r="D36" s="2"/>
      <c r="E36" s="2"/>
    </row>
    <row r="37" spans="1:5" s="5" customFormat="1" ht="19.5" customHeight="1" x14ac:dyDescent="0.2">
      <c r="A37" s="8" t="s">
        <v>107</v>
      </c>
      <c r="B37" s="8"/>
      <c r="C37" s="2"/>
      <c r="D37" s="2"/>
      <c r="E37" s="2"/>
    </row>
    <row r="38" spans="1:5" ht="17.25" customHeight="1" x14ac:dyDescent="0.2">
      <c r="A38" s="257" t="s">
        <v>108</v>
      </c>
      <c r="B38" s="257"/>
      <c r="C38" s="257"/>
      <c r="D38" s="257"/>
      <c r="E38" s="257"/>
    </row>
    <row r="39" spans="1:5" s="35" customFormat="1" ht="107.25" customHeight="1" x14ac:dyDescent="0.2">
      <c r="A39" s="253" t="s">
        <v>109</v>
      </c>
      <c r="B39" s="254"/>
      <c r="C39" s="254"/>
      <c r="D39" s="254"/>
      <c r="E39" s="254"/>
    </row>
    <row r="40" spans="1:5" ht="20.25" customHeight="1" x14ac:dyDescent="0.2">
      <c r="A40" s="256" t="s">
        <v>39</v>
      </c>
      <c r="B40" s="256"/>
      <c r="C40" s="256"/>
      <c r="D40" s="256"/>
      <c r="E40" s="256"/>
    </row>
    <row r="41" spans="1:5" ht="56.25" customHeight="1" x14ac:dyDescent="0.2">
      <c r="A41" s="257" t="s">
        <v>110</v>
      </c>
      <c r="B41" s="258"/>
      <c r="C41" s="258"/>
      <c r="D41" s="258"/>
      <c r="E41" s="258"/>
    </row>
    <row r="42" spans="1:5" x14ac:dyDescent="0.2">
      <c r="A42" s="259" t="s">
        <v>61</v>
      </c>
      <c r="B42" s="260"/>
      <c r="C42" s="260"/>
      <c r="D42" s="260"/>
      <c r="E42" s="260"/>
    </row>
    <row r="43" spans="1:5" ht="23.25" customHeight="1" x14ac:dyDescent="0.2">
      <c r="A43" s="259" t="s">
        <v>76</v>
      </c>
      <c r="B43" s="260"/>
      <c r="C43" s="260"/>
      <c r="D43" s="260"/>
      <c r="E43" s="260"/>
    </row>
    <row r="44" spans="1:5" ht="39" customHeight="1" x14ac:dyDescent="0.2">
      <c r="A44" s="255" t="s">
        <v>41</v>
      </c>
      <c r="B44" s="255"/>
      <c r="C44" s="255"/>
      <c r="D44" s="255" t="s">
        <v>40</v>
      </c>
      <c r="E44" s="255"/>
    </row>
    <row r="45" spans="1:5" s="3" customFormat="1" ht="72" customHeight="1" x14ac:dyDescent="0.2">
      <c r="A45" s="2"/>
      <c r="B45" s="2"/>
      <c r="C45" s="2"/>
      <c r="D45" s="2"/>
      <c r="E45" s="2"/>
    </row>
    <row r="46" spans="1:5" s="1" customFormat="1" ht="24" customHeight="1" x14ac:dyDescent="0.2">
      <c r="A46" s="222"/>
      <c r="B46" s="222"/>
      <c r="D46" s="222"/>
      <c r="E46" s="222"/>
    </row>
    <row r="47" spans="1:5" ht="19.5" customHeight="1" x14ac:dyDescent="0.2"/>
    <row r="48" spans="1:5" ht="19.5" customHeight="1" x14ac:dyDescent="0.2">
      <c r="A48" s="222"/>
      <c r="B48" s="222"/>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7" right="0.7" top="0.75" bottom="0.75" header="0.3" footer="0.3"/>
  <pageSetup paperSize="9" scale="7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75"/>
  <sheetViews>
    <sheetView tabSelected="1" view="pageBreakPreview" topLeftCell="A18" zoomScaleNormal="85" zoomScaleSheetLayoutView="100" workbookViewId="0">
      <selection activeCell="D28" sqref="D28"/>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65" t="s">
        <v>125</v>
      </c>
      <c r="B1" s="265"/>
      <c r="C1" s="265"/>
      <c r="D1" s="265"/>
      <c r="E1" s="265"/>
    </row>
    <row r="2" spans="1:5" ht="18.75" customHeight="1" x14ac:dyDescent="0.2">
      <c r="A2" s="267" t="str">
        <f>'Mẫu 01'!A2:E2</f>
        <v>(Ban hành kèm theo Thông tư số 91/2025/TT-BTC ngày 26/9/2025 của Bộ trưởng Bộ Tài chính)</v>
      </c>
      <c r="B2" s="267"/>
      <c r="C2" s="267"/>
      <c r="D2" s="267"/>
      <c r="E2" s="267"/>
    </row>
    <row r="3" spans="1:5" ht="58.5" customHeight="1" x14ac:dyDescent="0.2">
      <c r="A3" s="266"/>
      <c r="B3" s="266"/>
      <c r="C3" s="266" t="s">
        <v>176</v>
      </c>
      <c r="D3" s="266"/>
      <c r="E3" s="266"/>
    </row>
    <row r="4" spans="1:5" ht="25.5" customHeight="1" x14ac:dyDescent="0.2">
      <c r="A4" s="268" t="s">
        <v>84</v>
      </c>
      <c r="B4" s="268"/>
      <c r="C4" s="268"/>
      <c r="D4" s="268"/>
      <c r="E4" s="268"/>
    </row>
    <row r="5" spans="1:5" ht="34.5" customHeight="1" x14ac:dyDescent="0.2">
      <c r="A5" s="124" t="s">
        <v>1</v>
      </c>
      <c r="B5" s="124" t="s">
        <v>4</v>
      </c>
      <c r="C5" s="125" t="s">
        <v>111</v>
      </c>
      <c r="D5" s="125" t="s">
        <v>5</v>
      </c>
      <c r="E5" s="171" t="s">
        <v>2</v>
      </c>
    </row>
    <row r="6" spans="1:5" x14ac:dyDescent="0.2">
      <c r="A6" s="210" t="s">
        <v>6</v>
      </c>
      <c r="B6" s="211" t="s">
        <v>7</v>
      </c>
      <c r="C6" s="212"/>
      <c r="D6" s="213"/>
      <c r="E6" s="214"/>
    </row>
    <row r="7" spans="1:5" ht="36" x14ac:dyDescent="0.2">
      <c r="A7" s="177">
        <v>1</v>
      </c>
      <c r="B7" s="178" t="s">
        <v>201</v>
      </c>
      <c r="C7" s="179" t="s">
        <v>200</v>
      </c>
      <c r="D7" s="179" t="s">
        <v>179</v>
      </c>
      <c r="E7" s="180"/>
    </row>
    <row r="8" spans="1:5" ht="54" x14ac:dyDescent="0.2">
      <c r="A8" s="177">
        <v>2</v>
      </c>
      <c r="B8" s="178" t="s">
        <v>210</v>
      </c>
      <c r="C8" s="179" t="s">
        <v>211</v>
      </c>
      <c r="D8" s="179" t="s">
        <v>179</v>
      </c>
      <c r="E8" s="180"/>
    </row>
    <row r="9" spans="1:5" ht="36" x14ac:dyDescent="0.2">
      <c r="A9" s="177">
        <v>3</v>
      </c>
      <c r="B9" s="142" t="s">
        <v>216</v>
      </c>
      <c r="C9" s="179" t="s">
        <v>228</v>
      </c>
      <c r="D9" s="146" t="s">
        <v>189</v>
      </c>
      <c r="E9" s="173"/>
    </row>
    <row r="10" spans="1:5" ht="36" x14ac:dyDescent="0.2">
      <c r="A10" s="177">
        <v>4</v>
      </c>
      <c r="B10" s="142" t="s">
        <v>168</v>
      </c>
      <c r="C10" s="179" t="s">
        <v>212</v>
      </c>
      <c r="D10" s="146" t="s">
        <v>179</v>
      </c>
      <c r="E10" s="173"/>
    </row>
    <row r="11" spans="1:5" ht="52.5" customHeight="1" x14ac:dyDescent="0.2">
      <c r="A11" s="126" t="s">
        <v>8</v>
      </c>
      <c r="B11" s="127" t="s">
        <v>112</v>
      </c>
      <c r="C11" s="128"/>
      <c r="D11" s="128"/>
      <c r="E11" s="173"/>
    </row>
    <row r="12" spans="1:5" s="1" customFormat="1" x14ac:dyDescent="0.2">
      <c r="A12" s="126" t="s">
        <v>93</v>
      </c>
      <c r="B12" s="127" t="s">
        <v>155</v>
      </c>
      <c r="C12" s="170"/>
      <c r="D12" s="215"/>
      <c r="E12" s="174"/>
    </row>
    <row r="13" spans="1:5" ht="54" x14ac:dyDescent="0.2">
      <c r="A13" s="146">
        <v>1</v>
      </c>
      <c r="B13" s="142" t="s">
        <v>204</v>
      </c>
      <c r="C13" s="179" t="s">
        <v>222</v>
      </c>
      <c r="D13" s="179" t="str">
        <f>+D7</f>
        <v>Phòng Kinh tế xã Kiến Minh</v>
      </c>
      <c r="E13" s="173"/>
    </row>
    <row r="14" spans="1:5" ht="54" x14ac:dyDescent="0.2">
      <c r="A14" s="146">
        <v>2</v>
      </c>
      <c r="B14" s="142" t="s">
        <v>170</v>
      </c>
      <c r="C14" s="128" t="s">
        <v>215</v>
      </c>
      <c r="D14" s="128" t="s">
        <v>191</v>
      </c>
      <c r="E14" s="173"/>
    </row>
    <row r="15" spans="1:5" s="1" customFormat="1" x14ac:dyDescent="0.2">
      <c r="A15" s="126" t="s">
        <v>156</v>
      </c>
      <c r="B15" s="127" t="s">
        <v>157</v>
      </c>
      <c r="C15" s="170"/>
      <c r="D15" s="215"/>
      <c r="E15" s="174"/>
    </row>
    <row r="16" spans="1:5" ht="54" x14ac:dyDescent="0.2">
      <c r="A16" s="146">
        <v>1</v>
      </c>
      <c r="B16" s="142" t="s">
        <v>203</v>
      </c>
      <c r="C16" s="179" t="s">
        <v>202</v>
      </c>
      <c r="D16" s="128" t="str">
        <f>D13</f>
        <v>Phòng Kinh tế xã Kiến Minh</v>
      </c>
      <c r="E16" s="173"/>
    </row>
    <row r="17" spans="1:5" ht="54" x14ac:dyDescent="0.2">
      <c r="A17" s="146">
        <v>2</v>
      </c>
      <c r="B17" s="142" t="s">
        <v>169</v>
      </c>
      <c r="C17" s="128" t="s">
        <v>217</v>
      </c>
      <c r="D17" s="216" t="s">
        <v>205</v>
      </c>
      <c r="E17" s="173"/>
    </row>
    <row r="18" spans="1:5" s="1" customFormat="1" ht="36" x14ac:dyDescent="0.2">
      <c r="A18" s="126" t="s">
        <v>94</v>
      </c>
      <c r="B18" s="127" t="s">
        <v>158</v>
      </c>
      <c r="C18" s="170"/>
      <c r="D18" s="170"/>
      <c r="E18" s="174"/>
    </row>
    <row r="19" spans="1:5" ht="54" x14ac:dyDescent="0.2">
      <c r="A19" s="146">
        <v>1</v>
      </c>
      <c r="B19" s="142" t="s">
        <v>196</v>
      </c>
      <c r="C19" s="179" t="s">
        <v>195</v>
      </c>
      <c r="D19" s="128" t="str">
        <f>D13</f>
        <v>Phòng Kinh tế xã Kiến Minh</v>
      </c>
      <c r="E19" s="173"/>
    </row>
    <row r="20" spans="1:5" ht="54" x14ac:dyDescent="0.2">
      <c r="A20" s="146">
        <v>2</v>
      </c>
      <c r="B20" s="142" t="s">
        <v>197</v>
      </c>
      <c r="C20" s="128" t="s">
        <v>218</v>
      </c>
      <c r="D20" s="128" t="s">
        <v>193</v>
      </c>
      <c r="E20" s="173"/>
    </row>
    <row r="21" spans="1:5" s="1" customFormat="1" ht="36" x14ac:dyDescent="0.2">
      <c r="A21" s="126" t="s">
        <v>95</v>
      </c>
      <c r="B21" s="127" t="s">
        <v>159</v>
      </c>
      <c r="C21" s="170"/>
      <c r="D21" s="170"/>
      <c r="E21" s="174"/>
    </row>
    <row r="22" spans="1:5" ht="54" x14ac:dyDescent="0.2">
      <c r="A22" s="146">
        <v>1</v>
      </c>
      <c r="B22" s="142" t="s">
        <v>198</v>
      </c>
      <c r="C22" s="179" t="s">
        <v>199</v>
      </c>
      <c r="D22" s="128" t="str">
        <f>D13</f>
        <v>Phòng Kinh tế xã Kiến Minh</v>
      </c>
      <c r="E22" s="173"/>
    </row>
    <row r="23" spans="1:5" ht="54" x14ac:dyDescent="0.2">
      <c r="A23" s="146">
        <v>2</v>
      </c>
      <c r="B23" s="142" t="s">
        <v>171</v>
      </c>
      <c r="C23" s="128" t="s">
        <v>219</v>
      </c>
      <c r="D23" s="128" t="s">
        <v>190</v>
      </c>
      <c r="E23" s="173"/>
    </row>
    <row r="24" spans="1:5" s="1" customFormat="1" ht="36" x14ac:dyDescent="0.2">
      <c r="A24" s="126" t="s">
        <v>173</v>
      </c>
      <c r="B24" s="127" t="s">
        <v>160</v>
      </c>
      <c r="C24" s="170"/>
      <c r="D24" s="170"/>
      <c r="E24" s="174"/>
    </row>
    <row r="25" spans="1:5" ht="36" x14ac:dyDescent="0.2">
      <c r="A25" s="146">
        <v>1</v>
      </c>
      <c r="B25" s="142" t="s">
        <v>175</v>
      </c>
      <c r="C25" s="179" t="s">
        <v>199</v>
      </c>
      <c r="D25" s="128" t="str">
        <f>D13</f>
        <v>Phòng Kinh tế xã Kiến Minh</v>
      </c>
      <c r="E25" s="173"/>
    </row>
    <row r="26" spans="1:5" ht="54" x14ac:dyDescent="0.2">
      <c r="A26" s="146">
        <v>2</v>
      </c>
      <c r="B26" s="142" t="s">
        <v>172</v>
      </c>
      <c r="C26" s="128" t="s">
        <v>220</v>
      </c>
      <c r="D26" s="128" t="s">
        <v>190</v>
      </c>
      <c r="E26" s="173"/>
    </row>
    <row r="27" spans="1:5" s="1" customFormat="1" x14ac:dyDescent="0.2">
      <c r="A27" s="126" t="s">
        <v>173</v>
      </c>
      <c r="B27" s="127" t="s">
        <v>207</v>
      </c>
      <c r="C27" s="170"/>
      <c r="D27" s="170"/>
      <c r="E27" s="174"/>
    </row>
    <row r="28" spans="1:5" ht="54" x14ac:dyDescent="0.2">
      <c r="A28" s="146">
        <v>1</v>
      </c>
      <c r="B28" s="142" t="s">
        <v>208</v>
      </c>
      <c r="C28" s="179" t="s">
        <v>229</v>
      </c>
      <c r="D28" s="128" t="str">
        <f>D16</f>
        <v>Phòng Kinh tế xã Kiến Minh</v>
      </c>
      <c r="E28" s="173"/>
    </row>
    <row r="29" spans="1:5" ht="59" customHeight="1" x14ac:dyDescent="0.2">
      <c r="A29" s="146">
        <v>2</v>
      </c>
      <c r="B29" s="142" t="s">
        <v>209</v>
      </c>
      <c r="C29" s="128" t="s">
        <v>225</v>
      </c>
      <c r="D29" s="128" t="str">
        <f>_xlfn.CONCAT("Phòng Kinh tế xã Kiến Minh và ",'Mẫu 07'!B15 )</f>
        <v>Phòng Kinh tế xã Kiến Minh và Công ty TNHH kiểm toán và tư vấn tài chính AFCO Việt Nam.</v>
      </c>
      <c r="E29" s="173"/>
    </row>
    <row r="30" spans="1:5" s="1" customFormat="1" ht="126" customHeight="1" x14ac:dyDescent="0.2">
      <c r="A30" s="158" t="s">
        <v>9</v>
      </c>
      <c r="B30" s="159" t="s">
        <v>113</v>
      </c>
      <c r="C30" s="159" t="s">
        <v>15</v>
      </c>
      <c r="D30" s="159"/>
      <c r="E30" s="175"/>
    </row>
    <row r="31" spans="1:5" x14ac:dyDescent="0.2">
      <c r="A31" s="72"/>
      <c r="B31" s="73"/>
      <c r="C31" s="72"/>
      <c r="D31" s="72"/>
    </row>
    <row r="32" spans="1:5" x14ac:dyDescent="0.2">
      <c r="A32" s="26"/>
      <c r="B32" s="27"/>
      <c r="C32" s="36"/>
      <c r="D32" s="269" t="s">
        <v>166</v>
      </c>
      <c r="E32" s="269"/>
    </row>
    <row r="33" spans="1:5" ht="45.75" customHeight="1" x14ac:dyDescent="0.2">
      <c r="A33" s="251" t="s">
        <v>12</v>
      </c>
      <c r="B33" s="251"/>
      <c r="C33" s="251"/>
      <c r="D33" s="251" t="s">
        <v>13</v>
      </c>
      <c r="E33" s="251"/>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22"/>
      <c r="B37" s="222"/>
      <c r="C37" s="45"/>
      <c r="D37" s="244"/>
      <c r="E37" s="244"/>
    </row>
    <row r="38" spans="1:5" s="3" customFormat="1" ht="21.75" customHeight="1" x14ac:dyDescent="0.2">
      <c r="A38" s="222"/>
      <c r="B38" s="222"/>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7" right="0.7" top="0.75" bottom="0.75" header="0.3" footer="0.3"/>
  <pageSetup paperSize="9" scale="70" fitToHeight="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9"/>
  <sheetViews>
    <sheetView view="pageBreakPreview" topLeftCell="A4" zoomScaleNormal="85" zoomScaleSheetLayoutView="100" workbookViewId="0">
      <selection activeCell="B16" sqref="B16"/>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39" t="s">
        <v>126</v>
      </c>
      <c r="B1" s="239"/>
      <c r="C1" s="239"/>
      <c r="D1" s="239"/>
      <c r="E1" s="239"/>
      <c r="F1" s="239"/>
      <c r="G1" s="239"/>
      <c r="H1" s="239"/>
      <c r="I1" s="239"/>
      <c r="J1" s="239"/>
      <c r="K1" s="239"/>
      <c r="L1" s="239"/>
    </row>
    <row r="2" spans="1:14" ht="25.5" customHeight="1" x14ac:dyDescent="0.2">
      <c r="A2" s="270" t="str">
        <f>'Mẫu 02'!A2:E2</f>
        <v>(Ban hành kèm theo Thông tư số 91/2025/TT-BTC ngày 26/9/2025 của Bộ trưởng Bộ Tài chính)</v>
      </c>
      <c r="B2" s="270"/>
      <c r="C2" s="270"/>
      <c r="D2" s="270"/>
      <c r="E2" s="270"/>
      <c r="F2" s="270"/>
      <c r="G2" s="270"/>
      <c r="H2" s="270"/>
      <c r="I2" s="270"/>
      <c r="J2" s="270"/>
      <c r="K2" s="270"/>
      <c r="L2" s="270"/>
    </row>
    <row r="3" spans="1:14" ht="45.75" customHeight="1" x14ac:dyDescent="0.2">
      <c r="B3" s="223" t="s">
        <v>186</v>
      </c>
      <c r="C3" s="223"/>
      <c r="D3" s="223"/>
      <c r="E3" s="223"/>
      <c r="F3" s="33"/>
      <c r="G3" s="223" t="s">
        <v>83</v>
      </c>
      <c r="H3" s="223"/>
      <c r="I3" s="223"/>
      <c r="J3" s="223"/>
      <c r="K3" s="223"/>
      <c r="L3" s="223"/>
    </row>
    <row r="4" spans="1:14" ht="27.75" customHeight="1" x14ac:dyDescent="0.2">
      <c r="A4" s="271" t="s">
        <v>62</v>
      </c>
      <c r="B4" s="271"/>
      <c r="C4" s="271"/>
      <c r="D4" s="271"/>
      <c r="E4" s="271"/>
      <c r="F4" s="271"/>
      <c r="G4" s="271"/>
      <c r="H4" s="271"/>
      <c r="I4" s="271"/>
      <c r="J4" s="271"/>
      <c r="K4" s="271"/>
      <c r="L4" s="271"/>
    </row>
    <row r="5" spans="1:14" ht="23.25" customHeight="1" x14ac:dyDescent="0.2">
      <c r="A5" s="275" t="str">
        <f>'Mẫu 01'!A8:E8</f>
        <v>Tên dự án: Sửa chữa hệ thống kênh thủy lợi nội đồng xã Kiến Minh, thành phố Hải Phòng</v>
      </c>
      <c r="B5" s="275"/>
      <c r="C5" s="275"/>
      <c r="D5" s="275"/>
      <c r="E5" s="275"/>
      <c r="F5" s="275"/>
      <c r="G5" s="275"/>
      <c r="H5" s="275"/>
      <c r="I5" s="275"/>
      <c r="J5" s="275"/>
      <c r="K5" s="275"/>
      <c r="L5" s="275"/>
    </row>
    <row r="6" spans="1:14" ht="18.75" customHeight="1" x14ac:dyDescent="0.2">
      <c r="A6" s="275" t="s">
        <v>92</v>
      </c>
      <c r="B6" s="275"/>
      <c r="C6" s="275"/>
      <c r="D6" s="275"/>
      <c r="E6" s="275"/>
      <c r="F6" s="275"/>
      <c r="G6" s="275"/>
      <c r="H6" s="275"/>
      <c r="I6" s="275"/>
      <c r="J6" s="275"/>
      <c r="K6" s="275"/>
      <c r="L6" s="275"/>
    </row>
    <row r="7" spans="1:14" ht="22.5" customHeight="1" x14ac:dyDescent="0.2">
      <c r="A7" s="275" t="str">
        <f>'Mẫu 01'!A10:E10</f>
        <v>Chủ đầu tư: Phòng Kinh tế xã Kiến Minh</v>
      </c>
      <c r="B7" s="275"/>
      <c r="C7" s="275"/>
      <c r="D7" s="275"/>
      <c r="E7" s="275"/>
      <c r="F7" s="275"/>
      <c r="G7" s="275"/>
      <c r="H7" s="275"/>
      <c r="I7" s="275"/>
      <c r="J7" s="275"/>
      <c r="K7" s="275"/>
      <c r="L7" s="275"/>
    </row>
    <row r="8" spans="1:14" ht="22.5" customHeight="1" x14ac:dyDescent="0.2">
      <c r="A8" s="275" t="s">
        <v>223</v>
      </c>
      <c r="B8" s="275"/>
      <c r="C8" s="275"/>
      <c r="D8" s="275"/>
      <c r="E8" s="275"/>
      <c r="F8" s="275"/>
      <c r="G8" s="275"/>
      <c r="H8" s="275"/>
      <c r="I8" s="275"/>
      <c r="J8" s="275"/>
      <c r="K8" s="275"/>
      <c r="L8" s="275"/>
    </row>
    <row r="9" spans="1:14" ht="22.5" customHeight="1" x14ac:dyDescent="0.2">
      <c r="A9" s="242" t="s">
        <v>43</v>
      </c>
      <c r="B9" s="243"/>
      <c r="C9" s="243"/>
      <c r="D9" s="243"/>
      <c r="E9" s="243"/>
      <c r="J9" s="280" t="s">
        <v>88</v>
      </c>
      <c r="K9" s="280"/>
      <c r="L9" s="280"/>
    </row>
    <row r="10" spans="1:14" s="51" customFormat="1" ht="24.75" customHeight="1" x14ac:dyDescent="0.15">
      <c r="A10" s="276" t="s">
        <v>14</v>
      </c>
      <c r="B10" s="276" t="s">
        <v>48</v>
      </c>
      <c r="C10" s="276" t="s">
        <v>16</v>
      </c>
      <c r="D10" s="276"/>
      <c r="E10" s="276"/>
      <c r="F10" s="276"/>
      <c r="G10" s="276" t="s">
        <v>114</v>
      </c>
      <c r="H10" s="276"/>
      <c r="I10" s="276"/>
      <c r="J10" s="276"/>
      <c r="K10" s="276" t="s">
        <v>33</v>
      </c>
      <c r="L10" s="272" t="s">
        <v>2</v>
      </c>
    </row>
    <row r="11" spans="1:14" s="51" customFormat="1" ht="24" customHeight="1" x14ac:dyDescent="0.15">
      <c r="A11" s="276"/>
      <c r="B11" s="276"/>
      <c r="C11" s="286" t="s">
        <v>47</v>
      </c>
      <c r="D11" s="276" t="s">
        <v>42</v>
      </c>
      <c r="E11" s="276"/>
      <c r="F11" s="276"/>
      <c r="G11" s="272" t="s">
        <v>47</v>
      </c>
      <c r="H11" s="277" t="s">
        <v>42</v>
      </c>
      <c r="I11" s="278"/>
      <c r="J11" s="279"/>
      <c r="K11" s="276"/>
      <c r="L11" s="273"/>
    </row>
    <row r="12" spans="1:14" s="51" customFormat="1" ht="51" x14ac:dyDescent="0.15">
      <c r="A12" s="276"/>
      <c r="B12" s="276"/>
      <c r="C12" s="286"/>
      <c r="D12" s="114" t="s">
        <v>0</v>
      </c>
      <c r="E12" s="114" t="s">
        <v>49</v>
      </c>
      <c r="F12" s="114" t="s">
        <v>17</v>
      </c>
      <c r="G12" s="274"/>
      <c r="H12" s="114" t="s">
        <v>0</v>
      </c>
      <c r="I12" s="114" t="s">
        <v>49</v>
      </c>
      <c r="J12" s="114" t="s">
        <v>17</v>
      </c>
      <c r="K12" s="276"/>
      <c r="L12" s="274"/>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312">
        <v>2580000000</v>
      </c>
      <c r="D14" s="162">
        <f t="shared" ref="D14:F14" si="0">D16</f>
        <v>2375094000</v>
      </c>
      <c r="E14" s="162">
        <f t="shared" si="0"/>
        <v>2375094000</v>
      </c>
      <c r="F14" s="169">
        <f t="shared" si="0"/>
        <v>0</v>
      </c>
      <c r="G14" s="162">
        <f>G15</f>
        <v>2580000000</v>
      </c>
      <c r="H14" s="117">
        <f t="shared" ref="H14:H16" si="1">I14+J14</f>
        <v>2375094000</v>
      </c>
      <c r="I14" s="117">
        <f>I16</f>
        <v>2375094000</v>
      </c>
      <c r="J14" s="220">
        <v>0</v>
      </c>
      <c r="K14" s="220"/>
      <c r="L14" s="117"/>
      <c r="N14" s="56"/>
    </row>
    <row r="15" spans="1:14" s="38" customFormat="1" ht="30.75" customHeight="1" x14ac:dyDescent="0.2">
      <c r="A15" s="202">
        <v>1</v>
      </c>
      <c r="B15" s="203" t="str">
        <f>'Mẫu 01'!B17</f>
        <v>Ngân sách thành phố</v>
      </c>
      <c r="C15" s="313">
        <f>+C14</f>
        <v>2580000000</v>
      </c>
      <c r="D15" s="121">
        <f>D16</f>
        <v>2375094000</v>
      </c>
      <c r="E15" s="121">
        <f>E16</f>
        <v>2375094000</v>
      </c>
      <c r="F15" s="161">
        <f>F16</f>
        <v>0</v>
      </c>
      <c r="G15" s="121">
        <f>G16</f>
        <v>2580000000</v>
      </c>
      <c r="H15" s="119">
        <f t="shared" si="1"/>
        <v>2375094000</v>
      </c>
      <c r="I15" s="119">
        <f>I16</f>
        <v>2375094000</v>
      </c>
      <c r="J15" s="221">
        <v>0</v>
      </c>
      <c r="K15" s="221"/>
      <c r="L15" s="119"/>
      <c r="N15" s="204"/>
    </row>
    <row r="16" spans="1:14" s="39" customFormat="1" ht="17" x14ac:dyDescent="0.2">
      <c r="A16" s="115">
        <v>2</v>
      </c>
      <c r="B16" s="116" t="s">
        <v>58</v>
      </c>
      <c r="C16" s="312">
        <f>+C15</f>
        <v>2580000000</v>
      </c>
      <c r="D16" s="168">
        <f>SUM(D17:D17)</f>
        <v>2375094000</v>
      </c>
      <c r="E16" s="168">
        <f>SUM(E17:E17)</f>
        <v>2375094000</v>
      </c>
      <c r="F16" s="169">
        <f>SUM(F17:F17)</f>
        <v>0</v>
      </c>
      <c r="G16" s="162">
        <f>G17</f>
        <v>2580000000</v>
      </c>
      <c r="H16" s="117">
        <f t="shared" si="1"/>
        <v>2375094000</v>
      </c>
      <c r="I16" s="117">
        <f>+I17</f>
        <v>2375094000</v>
      </c>
      <c r="J16" s="220">
        <v>0</v>
      </c>
      <c r="K16" s="220"/>
      <c r="L16" s="120"/>
      <c r="N16" s="56"/>
    </row>
    <row r="17" spans="1:14" s="39" customFormat="1" ht="17" x14ac:dyDescent="0.2">
      <c r="A17" s="157" t="s">
        <v>89</v>
      </c>
      <c r="B17" s="118" t="s">
        <v>213</v>
      </c>
      <c r="C17" s="313">
        <f>+C16</f>
        <v>2580000000</v>
      </c>
      <c r="D17" s="161">
        <f>+E17+F17</f>
        <v>2375094000</v>
      </c>
      <c r="E17" s="160">
        <f>+'Mẫu 07'!E19</f>
        <v>2375094000</v>
      </c>
      <c r="F17" s="122">
        <v>0</v>
      </c>
      <c r="G17" s="121">
        <v>2580000000</v>
      </c>
      <c r="H17" s="119">
        <f>I17+J17</f>
        <v>2375094000</v>
      </c>
      <c r="I17" s="119">
        <f>+'Mẫu 07'!E19</f>
        <v>2375094000</v>
      </c>
      <c r="J17" s="221">
        <v>0</v>
      </c>
      <c r="K17" s="220"/>
      <c r="L17" s="123"/>
      <c r="N17" s="58"/>
    </row>
    <row r="18" spans="1:14" ht="24" customHeight="1" x14ac:dyDescent="0.2">
      <c r="A18" s="243" t="s">
        <v>115</v>
      </c>
      <c r="B18" s="243"/>
      <c r="C18" s="243"/>
      <c r="D18" s="243"/>
      <c r="E18" s="243"/>
      <c r="F18" s="243"/>
      <c r="G18" s="243"/>
      <c r="H18" s="243"/>
      <c r="I18" s="243"/>
      <c r="J18" s="243"/>
      <c r="K18" s="243"/>
      <c r="L18" s="243"/>
    </row>
    <row r="19" spans="1:14" x14ac:dyDescent="0.2">
      <c r="A19" s="281" t="s">
        <v>44</v>
      </c>
      <c r="B19" s="281"/>
      <c r="C19" s="281"/>
      <c r="D19" s="281"/>
      <c r="E19" s="281"/>
      <c r="F19" s="281"/>
      <c r="G19" s="281"/>
      <c r="H19" s="281"/>
      <c r="I19" s="281"/>
      <c r="J19" s="281"/>
      <c r="K19" s="281"/>
      <c r="L19" s="281"/>
    </row>
    <row r="20" spans="1:14" x14ac:dyDescent="0.2">
      <c r="A20" s="61" t="s">
        <v>116</v>
      </c>
      <c r="B20" s="61"/>
      <c r="C20" s="61"/>
      <c r="D20" s="61"/>
      <c r="E20" s="61"/>
      <c r="F20" s="61"/>
      <c r="G20" s="61"/>
      <c r="H20" s="61"/>
      <c r="I20" s="61"/>
      <c r="J20" s="61"/>
      <c r="K20" s="61"/>
      <c r="L20" s="61"/>
    </row>
    <row r="21" spans="1:14" ht="16.5" customHeight="1" x14ac:dyDescent="0.2">
      <c r="A21" s="14" t="s">
        <v>90</v>
      </c>
    </row>
    <row r="22" spans="1:14" s="3" customFormat="1" ht="7.5" hidden="1" customHeight="1" x14ac:dyDescent="0.2">
      <c r="A22" s="255"/>
      <c r="B22" s="245"/>
      <c r="C22" s="57"/>
      <c r="D22" s="255"/>
      <c r="E22" s="255"/>
    </row>
    <row r="23" spans="1:14" s="3" customFormat="1" x14ac:dyDescent="0.2">
      <c r="A23" s="287" t="s">
        <v>167</v>
      </c>
      <c r="B23" s="287"/>
      <c r="C23" s="287"/>
      <c r="D23" s="287"/>
      <c r="E23" s="287"/>
      <c r="F23" s="287"/>
      <c r="G23" s="287" t="s">
        <v>167</v>
      </c>
      <c r="H23" s="287"/>
      <c r="I23" s="287"/>
      <c r="J23" s="287"/>
      <c r="K23" s="287"/>
      <c r="L23" s="287"/>
    </row>
    <row r="24" spans="1:14" s="38" customFormat="1" ht="26.25" customHeight="1" x14ac:dyDescent="0.2">
      <c r="A24" s="283" t="s">
        <v>20</v>
      </c>
      <c r="B24" s="284"/>
      <c r="C24" s="284"/>
      <c r="D24" s="284"/>
      <c r="E24" s="284"/>
      <c r="F24" s="285"/>
      <c r="G24" s="223" t="s">
        <v>117</v>
      </c>
      <c r="H24" s="244"/>
      <c r="I24" s="244"/>
      <c r="J24" s="244"/>
      <c r="K24" s="244"/>
      <c r="L24" s="244"/>
    </row>
    <row r="25" spans="1:14" ht="19.5" customHeight="1" x14ac:dyDescent="0.2">
      <c r="A25" s="282" t="s">
        <v>46</v>
      </c>
      <c r="B25" s="282"/>
      <c r="C25" s="282"/>
      <c r="D25" s="282"/>
      <c r="E25" s="282"/>
      <c r="F25" s="282"/>
      <c r="G25" s="282" t="s">
        <v>45</v>
      </c>
      <c r="H25" s="282"/>
      <c r="I25" s="282"/>
      <c r="J25" s="282"/>
      <c r="K25" s="282"/>
      <c r="L25" s="282"/>
    </row>
    <row r="26" spans="1:14" ht="58.5" customHeight="1" x14ac:dyDescent="0.2">
      <c r="D26" s="37"/>
    </row>
    <row r="27" spans="1:14" ht="43.5" customHeight="1" x14ac:dyDescent="0.2">
      <c r="A27" s="222"/>
      <c r="B27" s="222"/>
      <c r="C27" s="222"/>
      <c r="D27" s="222"/>
      <c r="E27" s="222"/>
      <c r="F27" s="222"/>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7" right="0.7" top="0.75" bottom="0.75" header="0.3" footer="0.3"/>
  <pageSetup paperSize="9" scale="6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9"/>
  <sheetViews>
    <sheetView view="pageBreakPreview" topLeftCell="A9" zoomScale="85" zoomScaleNormal="85" zoomScaleSheetLayoutView="85" workbookViewId="0">
      <selection activeCell="I12" sqref="I12"/>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customWidth="1"/>
    <col min="8" max="8" width="27.5" style="2" customWidth="1"/>
    <col min="9" max="10" width="9.1640625" style="2"/>
    <col min="11" max="11" width="14.5" style="2" customWidth="1"/>
    <col min="12" max="16384" width="9.1640625" style="2"/>
  </cols>
  <sheetData>
    <row r="1" spans="1:16" x14ac:dyDescent="0.2">
      <c r="A1" s="291" t="s">
        <v>127</v>
      </c>
      <c r="B1" s="291"/>
      <c r="C1" s="291"/>
      <c r="D1" s="291"/>
      <c r="E1" s="291"/>
      <c r="F1" s="291"/>
      <c r="G1" s="88"/>
      <c r="H1" s="1"/>
      <c r="I1" s="1"/>
      <c r="J1" s="1"/>
      <c r="K1" s="1"/>
      <c r="L1" s="1"/>
      <c r="M1" s="1"/>
      <c r="N1" s="1"/>
      <c r="O1" s="1"/>
      <c r="P1" s="1"/>
    </row>
    <row r="2" spans="1:16" ht="28.5" customHeight="1" x14ac:dyDescent="0.2">
      <c r="A2" s="288" t="str">
        <f>'Mẫu 01'!A2:E2</f>
        <v>(Ban hành kèm theo Thông tư số 91/2025/TT-BTC ngày 26/9/2025 của Bộ trưởng Bộ Tài chính)</v>
      </c>
      <c r="B2" s="288"/>
      <c r="C2" s="288"/>
      <c r="D2" s="288"/>
      <c r="E2" s="288"/>
      <c r="F2" s="288"/>
      <c r="G2" s="89"/>
      <c r="H2" s="50"/>
      <c r="I2" s="50"/>
      <c r="J2" s="50"/>
      <c r="K2" s="50"/>
    </row>
    <row r="3" spans="1:16" ht="58.5" customHeight="1" x14ac:dyDescent="0.2">
      <c r="A3" s="293"/>
      <c r="B3" s="293"/>
      <c r="C3" s="293"/>
      <c r="D3" s="293"/>
      <c r="E3" s="293"/>
      <c r="F3" s="293"/>
      <c r="G3" s="90"/>
    </row>
    <row r="4" spans="1:16" ht="26.25" customHeight="1" x14ac:dyDescent="0.2">
      <c r="A4" s="290" t="s">
        <v>59</v>
      </c>
      <c r="B4" s="290"/>
      <c r="C4" s="290"/>
      <c r="D4" s="290"/>
      <c r="E4" s="290"/>
      <c r="F4" s="290"/>
      <c r="G4" s="90"/>
    </row>
    <row r="5" spans="1:16" ht="17.25" customHeight="1" x14ac:dyDescent="0.2">
      <c r="A5" s="91"/>
      <c r="B5" s="91"/>
      <c r="C5" s="91"/>
      <c r="D5" s="91"/>
      <c r="E5" s="292" t="s">
        <v>88</v>
      </c>
      <c r="F5" s="292"/>
      <c r="G5" s="92"/>
      <c r="H5" s="52"/>
    </row>
    <row r="6" spans="1:16" ht="139.5" customHeight="1" x14ac:dyDescent="0.2">
      <c r="A6" s="93" t="s">
        <v>21</v>
      </c>
      <c r="B6" s="93" t="s">
        <v>22</v>
      </c>
      <c r="C6" s="94" t="s">
        <v>118</v>
      </c>
      <c r="D6" s="94" t="s">
        <v>119</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2520090000</v>
      </c>
      <c r="D8" s="101">
        <f>ROUND((D9+D10+D11+D15+D20),0)</f>
        <v>2520090000</v>
      </c>
      <c r="E8" s="101">
        <f>ROUND((E9+E10+E11+E15+E20),0)</f>
        <v>2517793000</v>
      </c>
      <c r="F8" s="102"/>
      <c r="G8" s="103"/>
      <c r="H8" s="37"/>
    </row>
    <row r="9" spans="1:16" ht="39" customHeight="1" x14ac:dyDescent="0.2">
      <c r="A9" s="104" t="s">
        <v>6</v>
      </c>
      <c r="B9" s="143" t="s">
        <v>102</v>
      </c>
      <c r="C9" s="83">
        <v>1990945000</v>
      </c>
      <c r="D9" s="83">
        <f>C9</f>
        <v>1990945000</v>
      </c>
      <c r="E9" s="83">
        <v>1989754000</v>
      </c>
      <c r="F9" s="184"/>
      <c r="G9" s="103"/>
    </row>
    <row r="10" spans="1:16" ht="37.5" customHeight="1" x14ac:dyDescent="0.2">
      <c r="A10" s="104" t="s">
        <v>8</v>
      </c>
      <c r="B10" s="106" t="s">
        <v>25</v>
      </c>
      <c r="C10" s="83">
        <v>65073000</v>
      </c>
      <c r="D10" s="105">
        <f>C10</f>
        <v>65073000</v>
      </c>
      <c r="E10" s="163">
        <v>65073000</v>
      </c>
      <c r="F10" s="200"/>
      <c r="G10" s="103"/>
      <c r="H10" s="37"/>
      <c r="K10" s="53"/>
    </row>
    <row r="11" spans="1:16" ht="30" customHeight="1" x14ac:dyDescent="0.2">
      <c r="A11" s="104" t="s">
        <v>9</v>
      </c>
      <c r="B11" s="106" t="s">
        <v>120</v>
      </c>
      <c r="C11" s="83">
        <f>ROUND((SUM(C12:C14)),0)</f>
        <v>425964000</v>
      </c>
      <c r="D11" s="83">
        <f>ROUND((SUM(D12:D14)),0)</f>
        <v>425964000</v>
      </c>
      <c r="E11" s="83">
        <f>ROUND((SUM(E12:E14)),0)</f>
        <v>425964000</v>
      </c>
      <c r="F11" s="201"/>
      <c r="G11" s="103"/>
    </row>
    <row r="12" spans="1:16" ht="42.75" customHeight="1" x14ac:dyDescent="0.2">
      <c r="A12" s="84">
        <v>1</v>
      </c>
      <c r="B12" s="85" t="s">
        <v>153</v>
      </c>
      <c r="C12" s="86">
        <v>365130000</v>
      </c>
      <c r="D12" s="86">
        <f t="shared" ref="D12:D14" si="1">C12</f>
        <v>365130000</v>
      </c>
      <c r="E12" s="86">
        <v>365130000</v>
      </c>
      <c r="F12" s="201"/>
      <c r="G12" s="103"/>
      <c r="K12" s="37"/>
    </row>
    <row r="13" spans="1:16" ht="32.25" customHeight="1" x14ac:dyDescent="0.2">
      <c r="A13" s="84">
        <v>2</v>
      </c>
      <c r="B13" s="85" t="s">
        <v>154</v>
      </c>
      <c r="C13" s="86">
        <v>7631000</v>
      </c>
      <c r="D13" s="86">
        <f t="shared" si="1"/>
        <v>7631000</v>
      </c>
      <c r="E13" s="86">
        <v>7631000</v>
      </c>
      <c r="F13" s="201"/>
      <c r="G13" s="103"/>
      <c r="K13" s="37"/>
    </row>
    <row r="14" spans="1:16" ht="42.75" customHeight="1" x14ac:dyDescent="0.2">
      <c r="A14" s="84">
        <v>3</v>
      </c>
      <c r="B14" s="85" t="s">
        <v>91</v>
      </c>
      <c r="C14" s="86">
        <v>53203000</v>
      </c>
      <c r="D14" s="86">
        <f t="shared" si="1"/>
        <v>53203000</v>
      </c>
      <c r="E14" s="86">
        <v>53203000</v>
      </c>
      <c r="F14" s="184"/>
      <c r="G14" s="103"/>
      <c r="H14" s="37"/>
      <c r="K14" s="37"/>
    </row>
    <row r="15" spans="1:16" ht="30" customHeight="1" x14ac:dyDescent="0.2">
      <c r="A15" s="104" t="s">
        <v>55</v>
      </c>
      <c r="B15" s="106" t="s">
        <v>3</v>
      </c>
      <c r="C15" s="83">
        <f>ROUND((SUM(C16:C19)),0)</f>
        <v>37004000</v>
      </c>
      <c r="D15" s="83">
        <f>ROUND((SUM(D16:D19)),0)</f>
        <v>37004000</v>
      </c>
      <c r="E15" s="83">
        <f>ROUND((SUM(E16:E19)),-3)</f>
        <v>37002000</v>
      </c>
      <c r="F15" s="184"/>
      <c r="G15" s="103"/>
    </row>
    <row r="16" spans="1:16" ht="37.5" customHeight="1" x14ac:dyDescent="0.2">
      <c r="A16" s="84">
        <v>1</v>
      </c>
      <c r="B16" s="85" t="s">
        <v>182</v>
      </c>
      <c r="C16" s="86">
        <v>2294000</v>
      </c>
      <c r="D16" s="86">
        <f>+C16</f>
        <v>2294000</v>
      </c>
      <c r="E16" s="86">
        <v>2293000</v>
      </c>
      <c r="F16" s="184"/>
      <c r="G16" s="103"/>
    </row>
    <row r="17" spans="1:7" ht="37.5" customHeight="1" x14ac:dyDescent="0.2">
      <c r="A17" s="84">
        <v>2</v>
      </c>
      <c r="B17" s="85" t="s">
        <v>183</v>
      </c>
      <c r="C17" s="86">
        <v>2218000</v>
      </c>
      <c r="D17" s="86">
        <f t="shared" ref="D17:E19" si="2">+C17</f>
        <v>2218000</v>
      </c>
      <c r="E17" s="86">
        <v>2217000</v>
      </c>
      <c r="F17" s="184"/>
      <c r="G17" s="103"/>
    </row>
    <row r="18" spans="1:7" ht="37.5" customHeight="1" x14ac:dyDescent="0.2">
      <c r="A18" s="84">
        <v>3</v>
      </c>
      <c r="B18" s="85" t="s">
        <v>184</v>
      </c>
      <c r="C18" s="86">
        <v>7006000</v>
      </c>
      <c r="D18" s="86">
        <f t="shared" si="2"/>
        <v>7006000</v>
      </c>
      <c r="E18" s="86">
        <f t="shared" si="2"/>
        <v>7006000</v>
      </c>
      <c r="F18" s="184"/>
      <c r="G18" s="103"/>
    </row>
    <row r="19" spans="1:7" ht="41.25" customHeight="1" x14ac:dyDescent="0.2">
      <c r="A19" s="84">
        <v>4</v>
      </c>
      <c r="B19" s="85" t="s">
        <v>185</v>
      </c>
      <c r="C19" s="86">
        <v>25486000</v>
      </c>
      <c r="D19" s="86">
        <f t="shared" si="2"/>
        <v>25486000</v>
      </c>
      <c r="E19" s="86">
        <f t="shared" si="2"/>
        <v>25486000</v>
      </c>
      <c r="F19" s="184"/>
      <c r="G19" s="103"/>
    </row>
    <row r="20" spans="1:7" s="1" customFormat="1" ht="30" customHeight="1" x14ac:dyDescent="0.2">
      <c r="A20" s="107" t="s">
        <v>121</v>
      </c>
      <c r="B20" s="108" t="s">
        <v>122</v>
      </c>
      <c r="C20" s="87">
        <f>'Mẫu 01'!C27</f>
        <v>1104000</v>
      </c>
      <c r="D20" s="109">
        <f>C20</f>
        <v>1104000</v>
      </c>
      <c r="E20" s="87">
        <v>0</v>
      </c>
      <c r="F20" s="144"/>
      <c r="G20" s="103"/>
    </row>
    <row r="21" spans="1:7" ht="30.75" customHeight="1" x14ac:dyDescent="0.2">
      <c r="A21" s="110"/>
      <c r="B21" s="111"/>
      <c r="C21" s="289" t="s">
        <v>166</v>
      </c>
      <c r="D21" s="289"/>
      <c r="E21" s="289"/>
      <c r="F21" s="289"/>
      <c r="G21" s="112"/>
    </row>
    <row r="22" spans="1:7" s="42" customFormat="1" ht="97.5" customHeight="1" x14ac:dyDescent="0.2">
      <c r="A22" s="295" t="s">
        <v>71</v>
      </c>
      <c r="B22" s="295"/>
      <c r="C22" s="295"/>
      <c r="D22" s="295" t="s">
        <v>162</v>
      </c>
      <c r="E22" s="295"/>
      <c r="F22" s="295"/>
      <c r="G22" s="113"/>
    </row>
    <row r="23" spans="1:7" s="1" customFormat="1" ht="31.5" customHeight="1" x14ac:dyDescent="0.2">
      <c r="A23" s="222"/>
      <c r="B23" s="222"/>
      <c r="E23" s="294"/>
      <c r="F23" s="294"/>
    </row>
    <row r="24" spans="1:7" ht="19.5" customHeight="1" x14ac:dyDescent="0.2"/>
    <row r="25" spans="1:7" ht="19.5" customHeight="1" x14ac:dyDescent="0.2">
      <c r="A25" s="222"/>
      <c r="B25" s="222"/>
      <c r="C25" s="222"/>
      <c r="D25" s="222"/>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7" right="0.7" top="0.75" bottom="0.75" header="0.3" footer="0.3"/>
  <pageSetup paperSize="9" scale="6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46"/>
  <sheetViews>
    <sheetView view="pageBreakPreview" zoomScale="85" zoomScaleNormal="85" zoomScaleSheetLayoutView="85" workbookViewId="0">
      <selection activeCell="F7" sqref="F7"/>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25" t="s">
        <v>123</v>
      </c>
      <c r="B1" s="225"/>
      <c r="C1" s="225"/>
      <c r="D1" s="225"/>
      <c r="E1" s="225"/>
      <c r="F1" s="225"/>
      <c r="G1" s="225"/>
      <c r="H1" s="225"/>
      <c r="I1" s="225"/>
    </row>
    <row r="2" spans="1:12" ht="27" customHeight="1" x14ac:dyDescent="0.2">
      <c r="A2" s="270" t="str">
        <f>'Mẫu 04'!A2:F2</f>
        <v>(Ban hành kèm theo Thông tư số 91/2025/TT-BTC ngày 26/9/2025 của Bộ trưởng Bộ Tài chính)</v>
      </c>
      <c r="B2" s="270"/>
      <c r="C2" s="270"/>
      <c r="D2" s="270"/>
      <c r="E2" s="270"/>
      <c r="F2" s="270"/>
      <c r="G2" s="270"/>
      <c r="H2" s="270"/>
      <c r="I2" s="270"/>
      <c r="J2" s="50"/>
      <c r="K2" s="50"/>
      <c r="L2" s="50"/>
    </row>
    <row r="3" spans="1:12" ht="48.75" customHeight="1" x14ac:dyDescent="0.2">
      <c r="A3" s="223" t="s">
        <v>186</v>
      </c>
      <c r="B3" s="223"/>
      <c r="C3" s="223"/>
      <c r="D3" s="223"/>
      <c r="E3" s="296" t="s">
        <v>83</v>
      </c>
      <c r="F3" s="296"/>
      <c r="G3" s="296"/>
      <c r="H3" s="296"/>
    </row>
    <row r="4" spans="1:12" ht="13.5" customHeight="1" x14ac:dyDescent="0.2"/>
    <row r="5" spans="1:12" ht="41.25" customHeight="1" x14ac:dyDescent="0.2">
      <c r="A5" s="223" t="s">
        <v>128</v>
      </c>
      <c r="B5" s="223"/>
      <c r="C5" s="223"/>
      <c r="D5" s="223"/>
      <c r="E5" s="223"/>
      <c r="F5" s="223"/>
      <c r="G5" s="223"/>
      <c r="H5" s="223"/>
      <c r="I5" s="223"/>
    </row>
    <row r="6" spans="1:12" ht="84" customHeight="1" x14ac:dyDescent="0.2">
      <c r="A6" s="11" t="s">
        <v>14</v>
      </c>
      <c r="B6" s="11" t="s">
        <v>129</v>
      </c>
      <c r="C6" s="11" t="s">
        <v>28</v>
      </c>
      <c r="D6" s="11" t="s">
        <v>29</v>
      </c>
      <c r="E6" s="11" t="s">
        <v>80</v>
      </c>
      <c r="F6" s="11" t="s">
        <v>87</v>
      </c>
      <c r="G6" s="11" t="s">
        <v>130</v>
      </c>
      <c r="H6" s="11" t="s">
        <v>56</v>
      </c>
      <c r="I6" s="11" t="s">
        <v>131</v>
      </c>
    </row>
    <row r="7" spans="1:12" ht="132.75" customHeight="1" x14ac:dyDescent="0.2">
      <c r="A7" s="12">
        <v>1</v>
      </c>
      <c r="B7" s="22" t="str">
        <f>'Mẫu 01'!G8</f>
        <v>Tên dự án: Sửa chữa hệ thống kênh thủy lợi nội đồng xã Kiến Minh, thành phố Hải Phòng</v>
      </c>
      <c r="C7" s="18" t="s">
        <v>86</v>
      </c>
      <c r="D7" s="19">
        <v>1</v>
      </c>
      <c r="E7" s="20">
        <f>'Mẫu 04'!E8</f>
        <v>2517793000</v>
      </c>
      <c r="F7" s="21">
        <f>E7*D7</f>
        <v>2517793000</v>
      </c>
      <c r="G7" s="217" t="s">
        <v>221</v>
      </c>
      <c r="H7" s="46" t="str">
        <f>'Mẫu 01'!B17</f>
        <v>Ngân sách thành phố</v>
      </c>
      <c r="I7" s="185" t="s">
        <v>179</v>
      </c>
    </row>
    <row r="8" spans="1:12" ht="39" customHeight="1" x14ac:dyDescent="0.2">
      <c r="A8" s="26"/>
      <c r="B8" s="28"/>
      <c r="C8" s="29"/>
      <c r="D8" s="30"/>
      <c r="E8" s="31"/>
      <c r="F8" s="32"/>
      <c r="G8" s="224" t="s">
        <v>166</v>
      </c>
      <c r="H8" s="224"/>
      <c r="I8" s="224"/>
    </row>
    <row r="9" spans="1:12" s="3" customFormat="1" ht="54" customHeight="1" x14ac:dyDescent="0.2">
      <c r="A9" s="223" t="s">
        <v>26</v>
      </c>
      <c r="B9" s="223"/>
      <c r="C9" s="223"/>
      <c r="D9" s="223"/>
      <c r="E9" s="16"/>
      <c r="F9" s="16"/>
      <c r="G9" s="251" t="s">
        <v>161</v>
      </c>
      <c r="H9" s="251"/>
      <c r="I9" s="251"/>
    </row>
    <row r="10" spans="1:12" ht="36.75" customHeight="1" x14ac:dyDescent="0.2"/>
    <row r="11" spans="1:12" ht="26.25" customHeight="1" x14ac:dyDescent="0.2">
      <c r="F11" s="2" t="s">
        <v>34</v>
      </c>
    </row>
    <row r="12" spans="1:12" s="1" customFormat="1" ht="19.5" customHeight="1" x14ac:dyDescent="0.2">
      <c r="A12" s="222"/>
      <c r="B12" s="222"/>
      <c r="C12" s="222"/>
      <c r="D12" s="222"/>
      <c r="E12" s="222"/>
      <c r="F12" s="222"/>
      <c r="G12" s="205"/>
      <c r="H12" s="294"/>
      <c r="I12" s="222"/>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0.7" right="0.7" top="0.75" bottom="0.75" header="0.3" footer="0.3"/>
  <pageSetup paperSize="9" scale="84"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52"/>
  <sheetViews>
    <sheetView view="pageBreakPreview" zoomScale="85" zoomScaleNormal="85" zoomScaleSheetLayoutView="85" workbookViewId="0">
      <selection activeCell="E11" sqref="E11"/>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25" t="s">
        <v>132</v>
      </c>
      <c r="B1" s="225"/>
      <c r="C1" s="225"/>
      <c r="D1" s="225"/>
      <c r="E1" s="225"/>
      <c r="F1" s="225"/>
      <c r="G1" s="225"/>
    </row>
    <row r="2" spans="1:7" ht="21.75" customHeight="1" x14ac:dyDescent="0.2">
      <c r="A2" s="226" t="str">
        <f>'Mẫu 05'!A2:I2</f>
        <v>(Ban hành kèm theo Thông tư số 91/2025/TT-BTC ngày 26/9/2025 của Bộ trưởng Bộ Tài chính)</v>
      </c>
      <c r="B2" s="226"/>
      <c r="C2" s="226"/>
      <c r="D2" s="226"/>
      <c r="E2" s="226"/>
      <c r="F2" s="226"/>
      <c r="G2" s="226"/>
    </row>
    <row r="3" spans="1:7" ht="44.25" customHeight="1" x14ac:dyDescent="0.2">
      <c r="A3" s="223" t="s">
        <v>186</v>
      </c>
      <c r="B3" s="223"/>
      <c r="C3" s="223"/>
      <c r="D3" s="223" t="s">
        <v>83</v>
      </c>
      <c r="E3" s="223"/>
      <c r="F3" s="223"/>
      <c r="G3" s="223"/>
    </row>
    <row r="4" spans="1:7" ht="9" customHeight="1" x14ac:dyDescent="0.2"/>
    <row r="5" spans="1:7" ht="41.25" customHeight="1" x14ac:dyDescent="0.2">
      <c r="A5" s="223" t="s">
        <v>133</v>
      </c>
      <c r="B5" s="223"/>
      <c r="C5" s="223"/>
      <c r="D5" s="223"/>
      <c r="E5" s="223"/>
      <c r="F5" s="223"/>
      <c r="G5" s="223"/>
    </row>
    <row r="6" spans="1:7" x14ac:dyDescent="0.2">
      <c r="A6" s="15"/>
      <c r="B6" s="15"/>
      <c r="C6" s="15"/>
      <c r="D6" s="15"/>
      <c r="E6" s="15"/>
      <c r="F6" s="15"/>
      <c r="G6" s="15"/>
    </row>
    <row r="7" spans="1:7" ht="66.75" customHeight="1" x14ac:dyDescent="0.2">
      <c r="A7" s="11" t="s">
        <v>14</v>
      </c>
      <c r="B7" s="11" t="s">
        <v>51</v>
      </c>
      <c r="C7" s="11" t="s">
        <v>60</v>
      </c>
      <c r="D7" s="11" t="s">
        <v>29</v>
      </c>
      <c r="E7" s="11" t="s">
        <v>80</v>
      </c>
      <c r="F7" s="11" t="s">
        <v>81</v>
      </c>
      <c r="G7" s="11" t="s">
        <v>82</v>
      </c>
    </row>
    <row r="8" spans="1:7" ht="30" customHeight="1" x14ac:dyDescent="0.2">
      <c r="A8" s="11" t="s">
        <v>6</v>
      </c>
      <c r="B8" s="54" t="s">
        <v>134</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135</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224" t="s">
        <v>165</v>
      </c>
      <c r="E14" s="224"/>
      <c r="F14" s="224"/>
      <c r="G14" s="224"/>
    </row>
    <row r="15" spans="1:7" s="3" customFormat="1" ht="54" customHeight="1" x14ac:dyDescent="0.2">
      <c r="A15" s="223" t="s">
        <v>26</v>
      </c>
      <c r="B15" s="223"/>
      <c r="C15" s="223"/>
      <c r="D15" s="223"/>
      <c r="E15" s="223" t="s">
        <v>27</v>
      </c>
      <c r="F15" s="223"/>
      <c r="G15" s="223"/>
    </row>
    <row r="16" spans="1:7" ht="28.5" customHeight="1" x14ac:dyDescent="0.2"/>
    <row r="17" spans="1:7" ht="22.5" customHeight="1" x14ac:dyDescent="0.2"/>
    <row r="18" spans="1:7" s="1" customFormat="1" ht="19.5" customHeight="1" x14ac:dyDescent="0.2">
      <c r="A18" s="222"/>
      <c r="B18" s="222"/>
      <c r="C18" s="222"/>
      <c r="D18" s="222"/>
      <c r="E18" s="45"/>
      <c r="F18" s="222"/>
      <c r="G18" s="222"/>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7" right="0.7" top="0.75" bottom="0.75" header="0.3" footer="0.3"/>
  <pageSetup paperSize="9"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58"/>
  <sheetViews>
    <sheetView view="pageBreakPreview" topLeftCell="A3" zoomScale="85" zoomScaleNormal="85" zoomScaleSheetLayoutView="85" workbookViewId="0">
      <selection activeCell="I14" sqref="I14:J20"/>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25" t="s">
        <v>136</v>
      </c>
      <c r="B1" s="225"/>
      <c r="C1" s="225"/>
      <c r="D1" s="225"/>
      <c r="E1" s="225"/>
      <c r="F1" s="225"/>
      <c r="G1" s="225"/>
      <c r="H1" s="225"/>
    </row>
    <row r="2" spans="1:12" ht="18.75" customHeight="1" x14ac:dyDescent="0.2">
      <c r="A2" s="226" t="str">
        <f>'Mẫu 05'!A2:I2</f>
        <v>(Ban hành kèm theo Thông tư số 91/2025/TT-BTC ngày 26/9/2025 của Bộ trưởng Bộ Tài chính)</v>
      </c>
      <c r="B2" s="226"/>
      <c r="C2" s="226"/>
      <c r="D2" s="226"/>
      <c r="E2" s="226"/>
      <c r="F2" s="226"/>
      <c r="G2" s="226"/>
      <c r="H2" s="226"/>
    </row>
    <row r="3" spans="1:12" ht="57.75" customHeight="1" x14ac:dyDescent="0.2">
      <c r="A3" s="302" t="s">
        <v>187</v>
      </c>
      <c r="B3" s="302"/>
      <c r="C3" s="302"/>
      <c r="D3" s="223" t="s">
        <v>83</v>
      </c>
      <c r="E3" s="223"/>
      <c r="F3" s="223"/>
      <c r="G3" s="223"/>
      <c r="H3" s="223"/>
    </row>
    <row r="4" spans="1:12" ht="13.5" hidden="1" customHeight="1" x14ac:dyDescent="0.2"/>
    <row r="5" spans="1:12" ht="30.75" customHeight="1" x14ac:dyDescent="0.2">
      <c r="A5" s="266" t="s">
        <v>70</v>
      </c>
      <c r="B5" s="266"/>
      <c r="C5" s="266"/>
      <c r="D5" s="266"/>
      <c r="E5" s="266"/>
      <c r="F5" s="266"/>
      <c r="G5" s="266"/>
      <c r="H5" s="266"/>
      <c r="I5" s="63"/>
      <c r="J5" s="63"/>
    </row>
    <row r="6" spans="1:12" ht="18" customHeight="1" x14ac:dyDescent="0.2">
      <c r="A6" s="64"/>
      <c r="B6" s="129"/>
      <c r="C6" s="64"/>
      <c r="D6" s="64"/>
      <c r="E6" s="64"/>
      <c r="F6" s="309" t="s">
        <v>88</v>
      </c>
      <c r="G6" s="309"/>
      <c r="H6" s="309"/>
      <c r="I6" s="63"/>
      <c r="J6" s="63"/>
    </row>
    <row r="7" spans="1:12" ht="72.75" customHeight="1" x14ac:dyDescent="0.2">
      <c r="A7" s="299" t="s">
        <v>14</v>
      </c>
      <c r="B7" s="301" t="s">
        <v>68</v>
      </c>
      <c r="C7" s="301" t="s">
        <v>67</v>
      </c>
      <c r="D7" s="301" t="s">
        <v>23</v>
      </c>
      <c r="E7" s="301" t="s">
        <v>69</v>
      </c>
      <c r="F7" s="301" t="s">
        <v>52</v>
      </c>
      <c r="G7" s="301"/>
      <c r="H7" s="301" t="s">
        <v>2</v>
      </c>
      <c r="I7" s="63"/>
      <c r="J7" s="63"/>
    </row>
    <row r="8" spans="1:12" ht="43.5" customHeight="1" x14ac:dyDescent="0.2">
      <c r="A8" s="300"/>
      <c r="B8" s="301"/>
      <c r="C8" s="301"/>
      <c r="D8" s="301"/>
      <c r="E8" s="301"/>
      <c r="F8" s="130" t="s">
        <v>31</v>
      </c>
      <c r="G8" s="130" t="s">
        <v>30</v>
      </c>
      <c r="H8" s="301"/>
      <c r="I8" s="70"/>
      <c r="J8" s="63"/>
    </row>
    <row r="9" spans="1:12" s="47" customFormat="1" ht="27" customHeight="1" x14ac:dyDescent="0.2">
      <c r="A9" s="131">
        <v>1</v>
      </c>
      <c r="B9" s="82">
        <v>2</v>
      </c>
      <c r="C9" s="82">
        <v>3</v>
      </c>
      <c r="D9" s="82">
        <v>4</v>
      </c>
      <c r="E9" s="82">
        <v>5</v>
      </c>
      <c r="F9" s="82" t="s">
        <v>137</v>
      </c>
      <c r="G9" s="82" t="s">
        <v>138</v>
      </c>
      <c r="H9" s="82">
        <v>8</v>
      </c>
      <c r="I9" s="132"/>
      <c r="J9" s="132"/>
    </row>
    <row r="10" spans="1:12" s="47" customFormat="1" ht="95" x14ac:dyDescent="0.2">
      <c r="A10" s="77" t="s">
        <v>24</v>
      </c>
      <c r="B10" s="133" t="s">
        <v>192</v>
      </c>
      <c r="C10" s="218" t="s">
        <v>188</v>
      </c>
      <c r="D10" s="134">
        <f>'Mẫu 04'!E9</f>
        <v>1989754000</v>
      </c>
      <c r="E10" s="134">
        <v>1891333000</v>
      </c>
      <c r="F10" s="134"/>
      <c r="G10" s="208">
        <f>IF((D10-E10)&lt;0,0,(D10-E10))</f>
        <v>98421000</v>
      </c>
      <c r="H10" s="135"/>
      <c r="I10" s="132"/>
      <c r="J10" s="132">
        <v>597000000</v>
      </c>
      <c r="K10" s="141"/>
    </row>
    <row r="11" spans="1:12" s="47" customFormat="1" ht="101" customHeight="1" x14ac:dyDescent="0.2">
      <c r="A11" s="78" t="s">
        <v>63</v>
      </c>
      <c r="B11" s="75" t="s">
        <v>206</v>
      </c>
      <c r="C11" s="219" t="str">
        <f>_xlfn.CONCAT("Tư vấn quản lý dự án.", 'Mẫu 02'!C17)</f>
        <v>Tư vấn quản lý dự án.Hợp đồng số 05.1/2026/HĐTVQLDA ngày 05/01/2026</v>
      </c>
      <c r="D11" s="74">
        <f>'Mẫu 04'!E10</f>
        <v>65073000</v>
      </c>
      <c r="E11" s="134">
        <v>61000000</v>
      </c>
      <c r="F11" s="134">
        <f t="shared" ref="F11:F18" si="0">IF((E11-D11)&lt;0,0,(E11-D11))</f>
        <v>0</v>
      </c>
      <c r="G11" s="208">
        <f t="shared" ref="G11:G18" si="1">IF((D11-E11)&lt;0,0,(D11-E11))</f>
        <v>4073000</v>
      </c>
      <c r="H11" s="79"/>
      <c r="I11" s="132"/>
      <c r="J11" s="132"/>
    </row>
    <row r="12" spans="1:12" s="47" customFormat="1" ht="117" customHeight="1" x14ac:dyDescent="0.2">
      <c r="A12" s="77" t="s">
        <v>64</v>
      </c>
      <c r="B12" s="75" t="s">
        <v>194</v>
      </c>
      <c r="C12" s="219" t="str">
        <f>_xlfn.CONCAT("Tư vấn khảo sát, lập báo cáo KTKT.",'Mẫu 02'!C20 )</f>
        <v>Tư vấn khảo sát, lập báo cáo KTKT.Hợp đồng số 30.12/2025/HĐ-TVTK ngày 30/12/2025</v>
      </c>
      <c r="D12" s="74">
        <f>'Mẫu 04'!E12</f>
        <v>365130000</v>
      </c>
      <c r="E12" s="134">
        <v>365130000</v>
      </c>
      <c r="F12" s="134">
        <f t="shared" si="0"/>
        <v>0</v>
      </c>
      <c r="G12" s="208">
        <f t="shared" si="1"/>
        <v>0</v>
      </c>
      <c r="H12" s="79"/>
      <c r="I12" s="132"/>
      <c r="J12" s="132"/>
    </row>
    <row r="13" spans="1:12" s="47" customFormat="1" ht="121" customHeight="1" x14ac:dyDescent="0.2">
      <c r="A13" s="78" t="s">
        <v>65</v>
      </c>
      <c r="B13" s="75" t="s">
        <v>174</v>
      </c>
      <c r="C13" s="219" t="str">
        <f>_xlfn.CONCAT("Tư vấn thẩm tra báo cáo KTKT.",'Mẫu 02'!C23)</f>
        <v>Tư vấn thẩm tra báo cáo KTKT.Hợp đồng số 30.12/2025/HĐ-TVTTr ngày 30/12/2025</v>
      </c>
      <c r="D13" s="74">
        <f>'Mẫu 04'!E13</f>
        <v>7631000</v>
      </c>
      <c r="E13" s="134">
        <v>7631000</v>
      </c>
      <c r="F13" s="134">
        <f t="shared" si="0"/>
        <v>0</v>
      </c>
      <c r="G13" s="208">
        <f t="shared" si="1"/>
        <v>0</v>
      </c>
      <c r="H13" s="79"/>
      <c r="I13" s="132"/>
      <c r="J13" s="132"/>
    </row>
    <row r="14" spans="1:12" s="47" customFormat="1" ht="123" customHeight="1" x14ac:dyDescent="0.2">
      <c r="A14" s="77" t="s">
        <v>66</v>
      </c>
      <c r="B14" s="75" t="s">
        <v>174</v>
      </c>
      <c r="C14" s="219" t="str">
        <f>_xlfn.CONCAT("Giám sát thi công xây dựng công trình.",'Mẫu 02'!C26)</f>
        <v>Giám sát thi công xây dựng công trình.Hợp đồng số 05.1/2026/HĐTVGS  ngày 05/01/2026</v>
      </c>
      <c r="D14" s="74">
        <f>'Mẫu 04'!E14</f>
        <v>53203000</v>
      </c>
      <c r="E14" s="134">
        <v>50000000</v>
      </c>
      <c r="F14" s="134">
        <f t="shared" si="0"/>
        <v>0</v>
      </c>
      <c r="G14" s="208">
        <f t="shared" si="1"/>
        <v>3203000</v>
      </c>
      <c r="H14" s="79"/>
      <c r="I14" s="140"/>
      <c r="J14" s="140"/>
    </row>
    <row r="15" spans="1:12" s="47" customFormat="1" ht="95" x14ac:dyDescent="0.2">
      <c r="A15" s="77" t="s">
        <v>73</v>
      </c>
      <c r="B15" s="75" t="s">
        <v>224</v>
      </c>
      <c r="C15" s="219" t="s">
        <v>226</v>
      </c>
      <c r="D15" s="74">
        <f>+'Mẫu 04'!$E$19</f>
        <v>25486000</v>
      </c>
      <c r="E15" s="134">
        <v>0</v>
      </c>
      <c r="F15" s="134">
        <f t="shared" si="0"/>
        <v>0</v>
      </c>
      <c r="G15" s="208">
        <f t="shared" si="1"/>
        <v>25486000</v>
      </c>
      <c r="H15" s="79"/>
      <c r="I15" s="140"/>
      <c r="J15" s="140"/>
    </row>
    <row r="16" spans="1:12" s="47" customFormat="1" ht="38" x14ac:dyDescent="0.2">
      <c r="A16" s="303" t="s">
        <v>74</v>
      </c>
      <c r="B16" s="306" t="s">
        <v>214</v>
      </c>
      <c r="C16" s="76" t="s">
        <v>182</v>
      </c>
      <c r="D16" s="74">
        <f>+'Mẫu 04'!E16</f>
        <v>2293000</v>
      </c>
      <c r="E16" s="134">
        <v>0</v>
      </c>
      <c r="F16" s="134">
        <f t="shared" si="0"/>
        <v>0</v>
      </c>
      <c r="G16" s="208">
        <f t="shared" si="1"/>
        <v>2293000</v>
      </c>
      <c r="H16" s="79"/>
      <c r="I16" s="132"/>
      <c r="J16" s="140"/>
      <c r="L16" s="141"/>
    </row>
    <row r="17" spans="1:12" s="47" customFormat="1" ht="38" x14ac:dyDescent="0.2">
      <c r="A17" s="304"/>
      <c r="B17" s="307"/>
      <c r="C17" s="76" t="s">
        <v>183</v>
      </c>
      <c r="D17" s="74">
        <f>+'Mẫu 04'!E17</f>
        <v>2217000</v>
      </c>
      <c r="E17" s="134">
        <v>0</v>
      </c>
      <c r="F17" s="134">
        <f t="shared" si="0"/>
        <v>0</v>
      </c>
      <c r="G17" s="208">
        <f t="shared" si="1"/>
        <v>2217000</v>
      </c>
      <c r="H17" s="79"/>
      <c r="I17" s="132"/>
      <c r="J17" s="140"/>
      <c r="L17" s="141"/>
    </row>
    <row r="18" spans="1:12" s="47" customFormat="1" ht="57" x14ac:dyDescent="0.2">
      <c r="A18" s="305"/>
      <c r="B18" s="308"/>
      <c r="C18" s="76" t="s">
        <v>184</v>
      </c>
      <c r="D18" s="74">
        <f>+'Mẫu 04'!E18</f>
        <v>7006000</v>
      </c>
      <c r="E18" s="134">
        <v>0</v>
      </c>
      <c r="F18" s="134">
        <f t="shared" si="0"/>
        <v>0</v>
      </c>
      <c r="G18" s="208">
        <f t="shared" si="1"/>
        <v>7006000</v>
      </c>
      <c r="H18" s="79"/>
      <c r="I18" s="140"/>
      <c r="J18" s="132"/>
    </row>
    <row r="19" spans="1:12" s="1" customFormat="1" ht="33.75" customHeight="1" x14ac:dyDescent="0.2">
      <c r="A19" s="136"/>
      <c r="B19" s="137" t="s">
        <v>11</v>
      </c>
      <c r="C19" s="80"/>
      <c r="D19" s="81">
        <f>ROUND(SUM(D10:D18),0)</f>
        <v>2517793000</v>
      </c>
      <c r="E19" s="81">
        <f>SUM(E10:E18)</f>
        <v>2375094000</v>
      </c>
      <c r="F19" s="81">
        <f>SUM(F10:F18)</f>
        <v>0</v>
      </c>
      <c r="G19" s="209">
        <f>SUM(G10:G18)</f>
        <v>142699000</v>
      </c>
      <c r="H19" s="138"/>
      <c r="I19" s="67"/>
      <c r="J19" s="67"/>
    </row>
    <row r="20" spans="1:12" ht="31.5" customHeight="1" x14ac:dyDescent="0.2">
      <c r="A20" s="40"/>
      <c r="B20" s="139"/>
      <c r="C20" s="41"/>
      <c r="D20" s="65"/>
      <c r="E20" s="298" t="s">
        <v>165</v>
      </c>
      <c r="F20" s="298"/>
      <c r="G20" s="298"/>
      <c r="H20" s="298"/>
      <c r="I20" s="63"/>
      <c r="J20" s="63"/>
    </row>
    <row r="21" spans="1:12" ht="42.75" customHeight="1" x14ac:dyDescent="0.2">
      <c r="A21" s="266" t="s">
        <v>71</v>
      </c>
      <c r="B21" s="266"/>
      <c r="C21" s="266"/>
      <c r="D21" s="207"/>
      <c r="E21" s="266" t="s">
        <v>72</v>
      </c>
      <c r="F21" s="266"/>
      <c r="G21" s="266"/>
      <c r="H21" s="266"/>
      <c r="I21" s="63"/>
      <c r="J21" s="63"/>
    </row>
    <row r="22" spans="1:12" s="3" customFormat="1" ht="60" customHeight="1" x14ac:dyDescent="0.2">
      <c r="A22" s="23"/>
      <c r="B22" s="62"/>
      <c r="C22" s="23"/>
      <c r="D22" s="66"/>
      <c r="E22" s="64"/>
      <c r="F22" s="23"/>
      <c r="G22" s="23"/>
      <c r="H22" s="23"/>
    </row>
    <row r="23" spans="1:12" s="45" customFormat="1" ht="25.5" customHeight="1" x14ac:dyDescent="0.2">
      <c r="A23" s="244"/>
      <c r="B23" s="244"/>
      <c r="C23" s="1"/>
      <c r="D23" s="206"/>
      <c r="E23" s="206"/>
      <c r="F23" s="297"/>
      <c r="G23" s="223"/>
      <c r="H23" s="223"/>
    </row>
    <row r="24" spans="1:12" s="1" customFormat="1" ht="19.5" customHeight="1" x14ac:dyDescent="0.2">
      <c r="A24" s="42"/>
      <c r="B24" s="61"/>
      <c r="C24" s="2"/>
      <c r="D24" s="63"/>
      <c r="E24" s="63"/>
      <c r="F24" s="2"/>
      <c r="G24" s="2"/>
      <c r="H24" s="3"/>
    </row>
    <row r="25" spans="1:12" ht="19.5" customHeight="1" x14ac:dyDescent="0.2"/>
    <row r="26" spans="1:12" ht="19.5" customHeight="1" x14ac:dyDescent="0.2"/>
    <row r="27" spans="1:12" ht="19.5" customHeight="1" x14ac:dyDescent="0.2"/>
    <row r="28" spans="1:12" ht="19.5" customHeight="1" x14ac:dyDescent="0.2"/>
    <row r="29" spans="1:12" ht="19.5" customHeight="1" x14ac:dyDescent="0.2"/>
    <row r="30" spans="1:12" ht="19.5" customHeight="1" x14ac:dyDescent="0.2"/>
    <row r="31" spans="1:12" ht="19.5" customHeight="1" x14ac:dyDescent="0.2"/>
    <row r="32" spans="1:1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sheetData>
  <mergeCells count="20">
    <mergeCell ref="A16:A18"/>
    <mergeCell ref="B16:B18"/>
    <mergeCell ref="A2:H2"/>
    <mergeCell ref="F6:H6"/>
    <mergeCell ref="A23:B23"/>
    <mergeCell ref="F23:H23"/>
    <mergeCell ref="A21:C21"/>
    <mergeCell ref="E21:H21"/>
    <mergeCell ref="A1:H1"/>
    <mergeCell ref="E20:H20"/>
    <mergeCell ref="A7:A8"/>
    <mergeCell ref="B7:B8"/>
    <mergeCell ref="C7:C8"/>
    <mergeCell ref="D7:D8"/>
    <mergeCell ref="E7:E8"/>
    <mergeCell ref="A5:H5"/>
    <mergeCell ref="H7:H8"/>
    <mergeCell ref="F7:G7"/>
    <mergeCell ref="D3:H3"/>
    <mergeCell ref="A3:C3"/>
  </mergeCells>
  <phoneticPr fontId="29" type="noConversion"/>
  <pageMargins left="0.7" right="0.7" top="0.75" bottom="0.75" header="0.3" footer="0.3"/>
  <pageSetup paperSize="9" scale="64" fitToHeight="2"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2026-07-09T05:38:01Z</cp:lastPrinted>
  <dcterms:created xsi:type="dcterms:W3CDTF">2019-02-25T08:20:16Z</dcterms:created>
  <dcterms:modified xsi:type="dcterms:W3CDTF">2026-08-19T08:52:20Z</dcterms:modified>
</cp:coreProperties>
</file>