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E:\HUE\VIEN DONG\CONG VIEC 2025\KIEN THUY\NAO VET KENH DAT KIEN MINH SAU THAM DINH\HO SO THIET KE CO BINH DO SAU THAM DINH\"/>
    </mc:Choice>
  </mc:AlternateContent>
  <xr:revisionPtr revIDLastSave="0" documentId="13_ncr:1_{24E69433-1479-49E7-8F55-6A344B1F3EF0}" xr6:coauthVersionLast="47" xr6:coauthVersionMax="47" xr10:uidLastSave="{00000000-0000-0000-0000-000000000000}"/>
  <bookViews>
    <workbookView xWindow="-120" yWindow="-120" windowWidth="29040" windowHeight="15840" tabRatio="921" firstSheet="1" activeTab="4" xr2:uid="{00000000-000D-0000-FFFF-FFFF00000000}"/>
  </bookViews>
  <sheets>
    <sheet name="SGV" sheetId="16" state="veryHidden" r:id="rId1"/>
    <sheet name="TH KL" sheetId="14" r:id="rId2"/>
    <sheet name="THKL" sheetId="1" state="hidden" r:id="rId3"/>
    <sheet name="KLCN" sheetId="12" r:id="rId4"/>
    <sheet name="KL KSDH" sheetId="15" r:id="rId5"/>
    <sheet name="KLCN Long Ro 1" sheetId="2" state="hidden" r:id="rId6"/>
    <sheet name="KLCN BacCua1" sheetId="3" state="hidden" r:id="rId7"/>
    <sheet name="KLCN BenDo" sheetId="4" state="hidden" r:id="rId8"/>
    <sheet name="KLCN CocLien" sheetId="5" state="hidden" r:id="rId9"/>
    <sheet name="KLCN CauMoi" sheetId="6" state="hidden" r:id="rId10"/>
    <sheet name="KLCN LangKhoang-DongNhoi" sheetId="7" state="hidden" r:id="rId11"/>
    <sheet name="KLCN VuVi" sheetId="8" state="hidden" r:id="rId12"/>
    <sheet name="KLCN O Dien" sheetId="9" state="hidden" r:id="rId13"/>
    <sheet name="KLCN so 9" sheetId="10" state="hidden" r:id="rId14"/>
    <sheet name="KLCN so 13" sheetId="11" state="hidden" r:id="rId15"/>
  </sheets>
  <externalReferences>
    <externalReference r:id="rId16"/>
    <externalReference r:id="rId17"/>
    <externalReference r:id="rId18"/>
    <externalReference r:id="rId19"/>
  </externalReferences>
  <definedNames>
    <definedName name="_xlnm.Print_Area" localSheetId="6">'KLCN BacCua1'!$A$1:$G$35</definedName>
    <definedName name="_xlnm.Print_Area" localSheetId="1">'TH KL'!$A$1:$I$39</definedName>
    <definedName name="_xlnm.Print_Titles" localSheetId="3">KLCN!$5:$6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4" l="1"/>
  <c r="C388" i="12"/>
  <c r="G388" i="12" s="1"/>
  <c r="C380" i="12"/>
  <c r="G380" i="12" s="1"/>
  <c r="C382" i="12"/>
  <c r="E382" i="12" s="1"/>
  <c r="C384" i="12"/>
  <c r="E384" i="12" s="1"/>
  <c r="C386" i="12"/>
  <c r="E386" i="12" s="1"/>
  <c r="B389" i="12"/>
  <c r="C378" i="12"/>
  <c r="G378" i="12" s="1"/>
  <c r="C376" i="12"/>
  <c r="G376" i="12" s="1"/>
  <c r="C374" i="12"/>
  <c r="G374" i="12" s="1"/>
  <c r="C372" i="12"/>
  <c r="G372" i="12" s="1"/>
  <c r="C370" i="12"/>
  <c r="C391" i="12"/>
  <c r="G391" i="12" s="1"/>
  <c r="C393" i="12"/>
  <c r="E393" i="12" s="1"/>
  <c r="C395" i="12"/>
  <c r="E395" i="12" s="1"/>
  <c r="C397" i="12"/>
  <c r="E397" i="12" s="1"/>
  <c r="C399" i="12"/>
  <c r="E399" i="12" s="1"/>
  <c r="C401" i="12"/>
  <c r="G401" i="12" s="1"/>
  <c r="C403" i="12"/>
  <c r="G403" i="12" s="1"/>
  <c r="C405" i="12"/>
  <c r="E405" i="12" s="1"/>
  <c r="B441" i="12"/>
  <c r="C440" i="12"/>
  <c r="G440" i="12" s="1"/>
  <c r="C438" i="12"/>
  <c r="E438" i="12" s="1"/>
  <c r="C436" i="12"/>
  <c r="G436" i="12" s="1"/>
  <c r="C434" i="12"/>
  <c r="E434" i="12" s="1"/>
  <c r="C432" i="12"/>
  <c r="G432" i="12" s="1"/>
  <c r="C429" i="12"/>
  <c r="G429" i="12" s="1"/>
  <c r="C427" i="12"/>
  <c r="E427" i="12" s="1"/>
  <c r="B430" i="12"/>
  <c r="C425" i="12"/>
  <c r="G425" i="12" s="1"/>
  <c r="C423" i="12"/>
  <c r="E423" i="12" s="1"/>
  <c r="C420" i="12"/>
  <c r="G420" i="12" s="1"/>
  <c r="B421" i="12"/>
  <c r="C418" i="12"/>
  <c r="G418" i="12" s="1"/>
  <c r="C416" i="12"/>
  <c r="E416" i="12" s="1"/>
  <c r="C414" i="12"/>
  <c r="G414" i="12" s="1"/>
  <c r="C412" i="12"/>
  <c r="E412" i="12" s="1"/>
  <c r="C409" i="12"/>
  <c r="E409" i="12" s="1"/>
  <c r="C407" i="12"/>
  <c r="G407" i="12" s="1"/>
  <c r="B410" i="12"/>
  <c r="D9" i="15"/>
  <c r="H9" i="15" s="1"/>
  <c r="J9" i="15" s="1"/>
  <c r="G386" i="12" l="1"/>
  <c r="I9" i="15"/>
  <c r="E391" i="12"/>
  <c r="E401" i="12"/>
  <c r="E403" i="12"/>
  <c r="G382" i="12"/>
  <c r="G384" i="12"/>
  <c r="E388" i="12"/>
  <c r="E380" i="12"/>
  <c r="C389" i="12"/>
  <c r="G405" i="12"/>
  <c r="G399" i="12"/>
  <c r="G395" i="12"/>
  <c r="E378" i="12"/>
  <c r="E370" i="12"/>
  <c r="G370" i="12"/>
  <c r="G389" i="12" s="1"/>
  <c r="G397" i="12"/>
  <c r="E372" i="12"/>
  <c r="E374" i="12"/>
  <c r="G393" i="12"/>
  <c r="E376" i="12"/>
  <c r="G434" i="12"/>
  <c r="E436" i="12"/>
  <c r="G438" i="12"/>
  <c r="E440" i="12"/>
  <c r="C441" i="12"/>
  <c r="E432" i="12"/>
  <c r="G423" i="12"/>
  <c r="G427" i="12"/>
  <c r="E429" i="12"/>
  <c r="C430" i="12"/>
  <c r="E425" i="12"/>
  <c r="G412" i="12"/>
  <c r="E418" i="12"/>
  <c r="G416" i="12"/>
  <c r="C421" i="12"/>
  <c r="E414" i="12"/>
  <c r="E420" i="12"/>
  <c r="G409" i="12"/>
  <c r="E407" i="12"/>
  <c r="C410" i="12"/>
  <c r="I15" i="14"/>
  <c r="G430" i="12" l="1"/>
  <c r="E430" i="12"/>
  <c r="E441" i="12"/>
  <c r="E389" i="12"/>
  <c r="G441" i="12"/>
  <c r="G421" i="12"/>
  <c r="E421" i="12"/>
  <c r="G410" i="12"/>
  <c r="E410" i="12"/>
  <c r="R20" i="15"/>
  <c r="M10" i="15" l="1"/>
  <c r="B368" i="12"/>
  <c r="C367" i="12"/>
  <c r="G367" i="12" s="1"/>
  <c r="C365" i="12"/>
  <c r="G365" i="12" s="1"/>
  <c r="C363" i="12"/>
  <c r="G363" i="12" s="1"/>
  <c r="C361" i="12"/>
  <c r="G361" i="12" s="1"/>
  <c r="C359" i="12"/>
  <c r="G359" i="12" s="1"/>
  <c r="C357" i="12"/>
  <c r="G357" i="12" s="1"/>
  <c r="C355" i="12"/>
  <c r="G355" i="12" s="1"/>
  <c r="C353" i="12"/>
  <c r="G353" i="12" s="1"/>
  <c r="B330" i="12"/>
  <c r="C329" i="12"/>
  <c r="G329" i="12" s="1"/>
  <c r="C327" i="12"/>
  <c r="G327" i="12" s="1"/>
  <c r="C325" i="12"/>
  <c r="G325" i="12" s="1"/>
  <c r="C323" i="12"/>
  <c r="G323" i="12" s="1"/>
  <c r="C321" i="12"/>
  <c r="G321" i="12" s="1"/>
  <c r="C319" i="12"/>
  <c r="G319" i="12" s="1"/>
  <c r="C317" i="12"/>
  <c r="G317" i="12" s="1"/>
  <c r="C315" i="12"/>
  <c r="G315" i="12" s="1"/>
  <c r="C313" i="12"/>
  <c r="G313" i="12" s="1"/>
  <c r="C311" i="12"/>
  <c r="E311" i="12" s="1"/>
  <c r="C309" i="12"/>
  <c r="G309" i="12" s="1"/>
  <c r="C307" i="12"/>
  <c r="G307" i="12" s="1"/>
  <c r="C305" i="12"/>
  <c r="E305" i="12" s="1"/>
  <c r="C303" i="12"/>
  <c r="G303" i="12" s="1"/>
  <c r="C301" i="12"/>
  <c r="E301" i="12" s="1"/>
  <c r="C299" i="12"/>
  <c r="G299" i="12" s="1"/>
  <c r="C297" i="12"/>
  <c r="G297" i="12" s="1"/>
  <c r="C295" i="12"/>
  <c r="G295" i="12" s="1"/>
  <c r="C293" i="12"/>
  <c r="E293" i="12" s="1"/>
  <c r="B351" i="12"/>
  <c r="H32" i="14" s="1"/>
  <c r="C350" i="12"/>
  <c r="G350" i="12" s="1"/>
  <c r="C348" i="12"/>
  <c r="G348" i="12" s="1"/>
  <c r="C346" i="12"/>
  <c r="E346" i="12" s="1"/>
  <c r="C344" i="12"/>
  <c r="C342" i="12"/>
  <c r="G342" i="12" s="1"/>
  <c r="C340" i="12"/>
  <c r="E340" i="12" s="1"/>
  <c r="C338" i="12"/>
  <c r="G338" i="12" s="1"/>
  <c r="C336" i="12"/>
  <c r="G336" i="12" s="1"/>
  <c r="C334" i="12"/>
  <c r="C332" i="12"/>
  <c r="E332" i="12" s="1"/>
  <c r="B291" i="12"/>
  <c r="C290" i="12"/>
  <c r="E290" i="12" s="1"/>
  <c r="C288" i="12"/>
  <c r="C286" i="12"/>
  <c r="C284" i="12"/>
  <c r="C282" i="12"/>
  <c r="C280" i="12"/>
  <c r="C278" i="12"/>
  <c r="C276" i="12"/>
  <c r="C274" i="12"/>
  <c r="C272" i="12"/>
  <c r="C270" i="12"/>
  <c r="C268" i="12"/>
  <c r="C266" i="12"/>
  <c r="C264" i="12"/>
  <c r="C262" i="12"/>
  <c r="C260" i="12"/>
  <c r="C258" i="12"/>
  <c r="C256" i="12"/>
  <c r="C254" i="12"/>
  <c r="C252" i="12"/>
  <c r="C250" i="12"/>
  <c r="C248" i="12"/>
  <c r="C246" i="12"/>
  <c r="C244" i="12"/>
  <c r="C242" i="12"/>
  <c r="C240" i="12"/>
  <c r="C238" i="12"/>
  <c r="C236" i="12"/>
  <c r="C234" i="12"/>
  <c r="C232" i="12"/>
  <c r="C230" i="12"/>
  <c r="C228" i="12"/>
  <c r="C226" i="12"/>
  <c r="G226" i="12" s="1"/>
  <c r="C224" i="12"/>
  <c r="E224" i="12" s="1"/>
  <c r="C222" i="12"/>
  <c r="C220" i="12"/>
  <c r="G220" i="12" s="1"/>
  <c r="C218" i="12"/>
  <c r="G218" i="12" s="1"/>
  <c r="C216" i="12"/>
  <c r="G216" i="12" s="1"/>
  <c r="C214" i="12"/>
  <c r="E214" i="12" s="1"/>
  <c r="C212" i="12"/>
  <c r="G212" i="12" s="1"/>
  <c r="C210" i="12"/>
  <c r="B208" i="12"/>
  <c r="C207" i="12"/>
  <c r="E207" i="12" s="1"/>
  <c r="C205" i="12"/>
  <c r="G205" i="12" s="1"/>
  <c r="C203" i="12"/>
  <c r="G203" i="12" s="1"/>
  <c r="C201" i="12"/>
  <c r="E201" i="12" s="1"/>
  <c r="C199" i="12"/>
  <c r="G199" i="12" s="1"/>
  <c r="C197" i="12"/>
  <c r="E197" i="12" s="1"/>
  <c r="C195" i="12"/>
  <c r="E195" i="12" s="1"/>
  <c r="C193" i="12"/>
  <c r="G193" i="12" s="1"/>
  <c r="C191" i="12"/>
  <c r="E191" i="12" s="1"/>
  <c r="C189" i="12"/>
  <c r="E189" i="12" s="1"/>
  <c r="C187" i="12"/>
  <c r="G187" i="12" s="1"/>
  <c r="C185" i="12"/>
  <c r="G185" i="12" s="1"/>
  <c r="C183" i="12"/>
  <c r="B181" i="12"/>
  <c r="E26" i="14" s="1"/>
  <c r="C180" i="12"/>
  <c r="G180" i="12" s="1"/>
  <c r="C178" i="12"/>
  <c r="G178" i="12" s="1"/>
  <c r="C176" i="12"/>
  <c r="C174" i="12"/>
  <c r="G174" i="12" s="1"/>
  <c r="C172" i="12"/>
  <c r="G172" i="12" s="1"/>
  <c r="C170" i="12"/>
  <c r="G170" i="12" s="1"/>
  <c r="C168" i="12"/>
  <c r="G168" i="12" s="1"/>
  <c r="C166" i="12"/>
  <c r="E166" i="12" s="1"/>
  <c r="C164" i="12"/>
  <c r="G164" i="12" s="1"/>
  <c r="C162" i="12"/>
  <c r="E162" i="12" s="1"/>
  <c r="B160" i="12"/>
  <c r="C159" i="12"/>
  <c r="E159" i="12" s="1"/>
  <c r="C157" i="12"/>
  <c r="C155" i="12"/>
  <c r="C153" i="12"/>
  <c r="C151" i="12"/>
  <c r="C149" i="12"/>
  <c r="C147" i="12"/>
  <c r="C145" i="12"/>
  <c r="C143" i="12"/>
  <c r="C141" i="12"/>
  <c r="E141" i="12" s="1"/>
  <c r="C139" i="12"/>
  <c r="C137" i="12"/>
  <c r="C135" i="12"/>
  <c r="E135" i="12" s="1"/>
  <c r="C133" i="12"/>
  <c r="E133" i="12" s="1"/>
  <c r="C131" i="12"/>
  <c r="E131" i="12" s="1"/>
  <c r="C129" i="12"/>
  <c r="C127" i="12"/>
  <c r="E127" i="12" s="1"/>
  <c r="C125" i="12"/>
  <c r="C123" i="12"/>
  <c r="C121" i="12"/>
  <c r="C119" i="12"/>
  <c r="C117" i="12"/>
  <c r="E117" i="12" s="1"/>
  <c r="C115" i="12"/>
  <c r="C113" i="12"/>
  <c r="E113" i="12" s="1"/>
  <c r="C111" i="12"/>
  <c r="C109" i="12"/>
  <c r="E109" i="12" s="1"/>
  <c r="C107" i="12"/>
  <c r="C105" i="12"/>
  <c r="C103" i="12"/>
  <c r="C101" i="12"/>
  <c r="E101" i="12" s="1"/>
  <c r="C99" i="12"/>
  <c r="G99" i="12" s="1"/>
  <c r="B97" i="12"/>
  <c r="C96" i="12"/>
  <c r="G96" i="12" s="1"/>
  <c r="C94" i="12"/>
  <c r="G94" i="12" s="1"/>
  <c r="C92" i="12"/>
  <c r="G92" i="12" s="1"/>
  <c r="C90" i="12"/>
  <c r="E90" i="12" s="1"/>
  <c r="C88" i="12"/>
  <c r="E88" i="12" s="1"/>
  <c r="C86" i="12"/>
  <c r="E86" i="12" s="1"/>
  <c r="C84" i="12"/>
  <c r="G84" i="12" s="1"/>
  <c r="C82" i="12"/>
  <c r="E82" i="12" s="1"/>
  <c r="C80" i="12"/>
  <c r="E80" i="12" s="1"/>
  <c r="C78" i="12"/>
  <c r="G78" i="12" s="1"/>
  <c r="C76" i="12"/>
  <c r="G76" i="12" s="1"/>
  <c r="C74" i="12"/>
  <c r="E74" i="12" s="1"/>
  <c r="C72" i="12"/>
  <c r="E72" i="12" s="1"/>
  <c r="C70" i="12"/>
  <c r="G70" i="12" s="1"/>
  <c r="C68" i="12"/>
  <c r="G68" i="12" s="1"/>
  <c r="C66" i="12"/>
  <c r="G66" i="12" s="1"/>
  <c r="C64" i="12"/>
  <c r="E64" i="12" s="1"/>
  <c r="C62" i="12"/>
  <c r="G62" i="12" s="1"/>
  <c r="C60" i="12"/>
  <c r="G60" i="12" s="1"/>
  <c r="C58" i="12"/>
  <c r="G58" i="12" s="1"/>
  <c r="C56" i="12"/>
  <c r="E56" i="12" s="1"/>
  <c r="C54" i="12"/>
  <c r="E54" i="12" s="1"/>
  <c r="C52" i="12"/>
  <c r="E52" i="12" s="1"/>
  <c r="B50" i="12"/>
  <c r="C49" i="12"/>
  <c r="G49" i="12" s="1"/>
  <c r="C47" i="12"/>
  <c r="E47" i="12" s="1"/>
  <c r="C45" i="12"/>
  <c r="G45" i="12" s="1"/>
  <c r="C43" i="12"/>
  <c r="E43" i="12" s="1"/>
  <c r="C41" i="12"/>
  <c r="E41" i="12" s="1"/>
  <c r="C39" i="12"/>
  <c r="G39" i="12" s="1"/>
  <c r="C37" i="12"/>
  <c r="G37" i="12" s="1"/>
  <c r="C35" i="12"/>
  <c r="E35" i="12" s="1"/>
  <c r="C33" i="12"/>
  <c r="E33" i="12" s="1"/>
  <c r="C31" i="12"/>
  <c r="G31" i="12" s="1"/>
  <c r="C29" i="12"/>
  <c r="B27" i="12"/>
  <c r="H21" i="14" s="1"/>
  <c r="C26" i="12"/>
  <c r="G26" i="12" s="1"/>
  <c r="C24" i="12"/>
  <c r="G24" i="12" s="1"/>
  <c r="C22" i="12"/>
  <c r="E22" i="12" s="1"/>
  <c r="C20" i="12"/>
  <c r="G20" i="12" s="1"/>
  <c r="C18" i="12"/>
  <c r="E18" i="12" s="1"/>
  <c r="C16" i="12"/>
  <c r="E16" i="12" s="1"/>
  <c r="C14" i="12"/>
  <c r="G14" i="12" s="1"/>
  <c r="C12" i="12"/>
  <c r="E12" i="12" s="1"/>
  <c r="C10" i="12"/>
  <c r="G10" i="12" s="1"/>
  <c r="C8" i="12"/>
  <c r="I53" i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H26" i="14" l="1"/>
  <c r="H35" i="14"/>
  <c r="B442" i="12"/>
  <c r="F444" i="12" s="1"/>
  <c r="E14" i="14" s="1"/>
  <c r="I16" i="14" s="1"/>
  <c r="E99" i="12"/>
  <c r="G290" i="12"/>
  <c r="G72" i="12"/>
  <c r="G301" i="12"/>
  <c r="G207" i="12"/>
  <c r="G64" i="12"/>
  <c r="E185" i="12"/>
  <c r="G18" i="12"/>
  <c r="G311" i="12"/>
  <c r="G16" i="12"/>
  <c r="G41" i="12"/>
  <c r="E31" i="12"/>
  <c r="E78" i="12"/>
  <c r="G195" i="12"/>
  <c r="G123" i="12"/>
  <c r="E123" i="12"/>
  <c r="G82" i="12"/>
  <c r="E155" i="12"/>
  <c r="G155" i="12"/>
  <c r="G197" i="12"/>
  <c r="E248" i="12"/>
  <c r="G248" i="12"/>
  <c r="G280" i="12"/>
  <c r="E280" i="12"/>
  <c r="E274" i="12"/>
  <c r="G274" i="12"/>
  <c r="G125" i="12"/>
  <c r="E125" i="12"/>
  <c r="E68" i="12"/>
  <c r="G103" i="12"/>
  <c r="E103" i="12"/>
  <c r="G129" i="12"/>
  <c r="E129" i="12"/>
  <c r="E157" i="12"/>
  <c r="G157" i="12"/>
  <c r="E220" i="12"/>
  <c r="G250" i="12"/>
  <c r="E250" i="12"/>
  <c r="G282" i="12"/>
  <c r="E282" i="12"/>
  <c r="G344" i="12"/>
  <c r="E33" i="14"/>
  <c r="H33" i="14" s="1"/>
  <c r="G368" i="12"/>
  <c r="E244" i="12"/>
  <c r="G244" i="12"/>
  <c r="G127" i="12"/>
  <c r="E252" i="12"/>
  <c r="G252" i="12"/>
  <c r="E284" i="12"/>
  <c r="G284" i="12"/>
  <c r="E344" i="12"/>
  <c r="E307" i="12"/>
  <c r="E353" i="12"/>
  <c r="G107" i="12"/>
  <c r="E107" i="12"/>
  <c r="G131" i="12"/>
  <c r="G159" i="12"/>
  <c r="C208" i="12"/>
  <c r="E222" i="12"/>
  <c r="E29" i="14"/>
  <c r="H29" i="14" s="1"/>
  <c r="E254" i="12"/>
  <c r="G254" i="12"/>
  <c r="E286" i="12"/>
  <c r="G286" i="12"/>
  <c r="I85" i="1"/>
  <c r="E278" i="12"/>
  <c r="G278" i="12"/>
  <c r="E84" i="12"/>
  <c r="C50" i="12"/>
  <c r="G29" i="12"/>
  <c r="C97" i="12"/>
  <c r="G88" i="12"/>
  <c r="E203" i="12"/>
  <c r="E256" i="12"/>
  <c r="G256" i="12"/>
  <c r="E288" i="12"/>
  <c r="G288" i="12"/>
  <c r="E176" i="12"/>
  <c r="E27" i="14"/>
  <c r="H27" i="14" s="1"/>
  <c r="G109" i="12"/>
  <c r="G258" i="12"/>
  <c r="E258" i="12"/>
  <c r="G105" i="12"/>
  <c r="E105" i="12"/>
  <c r="G111" i="12"/>
  <c r="E111" i="12"/>
  <c r="G137" i="12"/>
  <c r="E137" i="12"/>
  <c r="G162" i="12"/>
  <c r="E228" i="12"/>
  <c r="G228" i="12"/>
  <c r="G260" i="12"/>
  <c r="E260" i="12"/>
  <c r="E350" i="12"/>
  <c r="E149" i="12"/>
  <c r="G149" i="12"/>
  <c r="E151" i="12"/>
  <c r="G151" i="12"/>
  <c r="G101" i="12"/>
  <c r="G56" i="12"/>
  <c r="G74" i="12"/>
  <c r="G115" i="12"/>
  <c r="E115" i="12"/>
  <c r="E232" i="12"/>
  <c r="G232" i="12"/>
  <c r="E264" i="12"/>
  <c r="G264" i="12"/>
  <c r="E363" i="12"/>
  <c r="E174" i="12"/>
  <c r="E262" i="12"/>
  <c r="G262" i="12"/>
  <c r="E96" i="12"/>
  <c r="G141" i="12"/>
  <c r="G166" i="12"/>
  <c r="G189" i="12"/>
  <c r="C291" i="12"/>
  <c r="E234" i="12"/>
  <c r="G234" i="12"/>
  <c r="E266" i="12"/>
  <c r="G266" i="12"/>
  <c r="E30" i="14"/>
  <c r="H30" i="14" s="1"/>
  <c r="G242" i="12"/>
  <c r="E242" i="12"/>
  <c r="E153" i="12"/>
  <c r="G153" i="12"/>
  <c r="G12" i="12"/>
  <c r="G117" i="12"/>
  <c r="G143" i="12"/>
  <c r="E143" i="12"/>
  <c r="E210" i="12"/>
  <c r="E236" i="12"/>
  <c r="G236" i="12"/>
  <c r="G268" i="12"/>
  <c r="E268" i="12"/>
  <c r="G332" i="12"/>
  <c r="E319" i="12"/>
  <c r="G340" i="12"/>
  <c r="E49" i="12"/>
  <c r="G139" i="12"/>
  <c r="E139" i="12"/>
  <c r="G119" i="12"/>
  <c r="E119" i="12"/>
  <c r="H23" i="14"/>
  <c r="E145" i="12"/>
  <c r="G145" i="12"/>
  <c r="G210" i="12"/>
  <c r="G238" i="12"/>
  <c r="E238" i="12"/>
  <c r="G270" i="12"/>
  <c r="E270" i="12"/>
  <c r="C351" i="12"/>
  <c r="E367" i="12"/>
  <c r="E276" i="12"/>
  <c r="G276" i="12"/>
  <c r="E246" i="12"/>
  <c r="G246" i="12"/>
  <c r="G230" i="12"/>
  <c r="E230" i="12"/>
  <c r="C160" i="12"/>
  <c r="G121" i="12"/>
  <c r="H24" i="14"/>
  <c r="E121" i="12"/>
  <c r="E147" i="12"/>
  <c r="G147" i="12"/>
  <c r="G240" i="12"/>
  <c r="E240" i="12"/>
  <c r="E272" i="12"/>
  <c r="G272" i="12"/>
  <c r="J10" i="15"/>
  <c r="H10" i="15"/>
  <c r="E365" i="12"/>
  <c r="E355" i="12"/>
  <c r="E361" i="12"/>
  <c r="C368" i="12"/>
  <c r="E357" i="12"/>
  <c r="E359" i="12"/>
  <c r="E303" i="12"/>
  <c r="E315" i="12"/>
  <c r="E295" i="12"/>
  <c r="G305" i="12"/>
  <c r="E327" i="12"/>
  <c r="E323" i="12"/>
  <c r="E317" i="12"/>
  <c r="E325" i="12"/>
  <c r="E297" i="12"/>
  <c r="E329" i="12"/>
  <c r="E309" i="12"/>
  <c r="G293" i="12"/>
  <c r="E299" i="12"/>
  <c r="C330" i="12"/>
  <c r="E313" i="12"/>
  <c r="E321" i="12"/>
  <c r="E348" i="12"/>
  <c r="E338" i="12"/>
  <c r="G334" i="12"/>
  <c r="E336" i="12"/>
  <c r="G346" i="12"/>
  <c r="E334" i="12"/>
  <c r="E342" i="12"/>
  <c r="G222" i="12"/>
  <c r="G214" i="12"/>
  <c r="E226" i="12"/>
  <c r="G224" i="12"/>
  <c r="E216" i="12"/>
  <c r="E218" i="12"/>
  <c r="E212" i="12"/>
  <c r="E193" i="12"/>
  <c r="E205" i="12"/>
  <c r="G201" i="12"/>
  <c r="E183" i="12"/>
  <c r="G183" i="12"/>
  <c r="G191" i="12"/>
  <c r="E187" i="12"/>
  <c r="E199" i="12"/>
  <c r="G176" i="12"/>
  <c r="E178" i="12"/>
  <c r="E168" i="12"/>
  <c r="E164" i="12"/>
  <c r="C181" i="12"/>
  <c r="E180" i="12"/>
  <c r="E172" i="12"/>
  <c r="E170" i="12"/>
  <c r="G133" i="12"/>
  <c r="G135" i="12"/>
  <c r="G113" i="12"/>
  <c r="G90" i="12"/>
  <c r="E70" i="12"/>
  <c r="G80" i="12"/>
  <c r="E60" i="12"/>
  <c r="E92" i="12"/>
  <c r="E62" i="12"/>
  <c r="E94" i="12"/>
  <c r="G52" i="12"/>
  <c r="G54" i="12"/>
  <c r="E76" i="12"/>
  <c r="G86" i="12"/>
  <c r="E58" i="12"/>
  <c r="E66" i="12"/>
  <c r="E45" i="12"/>
  <c r="G35" i="12"/>
  <c r="E37" i="12"/>
  <c r="G47" i="12"/>
  <c r="G43" i="12"/>
  <c r="E39" i="12"/>
  <c r="E29" i="12"/>
  <c r="G33" i="12"/>
  <c r="G22" i="12"/>
  <c r="C27" i="12"/>
  <c r="E24" i="12"/>
  <c r="G8" i="12"/>
  <c r="E20" i="12"/>
  <c r="E10" i="12"/>
  <c r="E8" i="12"/>
  <c r="E14" i="12"/>
  <c r="E26" i="12"/>
  <c r="I10" i="15" l="1"/>
  <c r="I19" i="14"/>
  <c r="E37" i="14"/>
  <c r="K19" i="14"/>
  <c r="C9" i="15"/>
  <c r="C442" i="12"/>
  <c r="H14" i="14"/>
  <c r="I13" i="14" s="1"/>
  <c r="G330" i="12"/>
  <c r="E368" i="12"/>
  <c r="G181" i="12"/>
  <c r="E97" i="12"/>
  <c r="G50" i="12"/>
  <c r="E50" i="12"/>
  <c r="G160" i="12"/>
  <c r="E160" i="12"/>
  <c r="G27" i="12"/>
  <c r="G291" i="12"/>
  <c r="E291" i="12"/>
  <c r="E330" i="12"/>
  <c r="G351" i="12"/>
  <c r="E351" i="12"/>
  <c r="E181" i="12"/>
  <c r="E208" i="12"/>
  <c r="G208" i="12"/>
  <c r="G97" i="12"/>
  <c r="E27" i="12"/>
  <c r="L8" i="15" l="1"/>
  <c r="K8" i="15"/>
  <c r="C10" i="15"/>
  <c r="N8" i="15" s="1"/>
  <c r="N10" i="15" s="1"/>
  <c r="E442" i="12"/>
  <c r="F447" i="12" s="1"/>
  <c r="H9" i="14" s="1"/>
  <c r="I8" i="14" s="1"/>
  <c r="G442" i="12"/>
  <c r="F448" i="12" s="1"/>
  <c r="H11" i="14" s="1"/>
  <c r="E38" i="14"/>
  <c r="I38" i="14" s="1"/>
  <c r="I39" i="14" s="1"/>
  <c r="H37" i="14"/>
  <c r="I36" i="14" s="1"/>
  <c r="H74" i="1"/>
  <c r="H76" i="1"/>
  <c r="H78" i="1"/>
  <c r="H80" i="1"/>
  <c r="H82" i="1"/>
  <c r="H84" i="1"/>
  <c r="H73" i="1"/>
  <c r="B30" i="1"/>
  <c r="B41" i="1" s="1"/>
  <c r="B52" i="1" s="1"/>
  <c r="B69" i="1" s="1"/>
  <c r="B23" i="11"/>
  <c r="F25" i="11" s="1"/>
  <c r="C22" i="11"/>
  <c r="G22" i="11" s="1"/>
  <c r="C20" i="11"/>
  <c r="G20" i="11" s="1"/>
  <c r="C18" i="11"/>
  <c r="E18" i="11" s="1"/>
  <c r="C16" i="11"/>
  <c r="G16" i="11" s="1"/>
  <c r="C14" i="11"/>
  <c r="G14" i="11" s="1"/>
  <c r="C12" i="11"/>
  <c r="G12" i="11" s="1"/>
  <c r="C10" i="11"/>
  <c r="C23" i="11" s="1"/>
  <c r="C8" i="11"/>
  <c r="G8" i="11" s="1"/>
  <c r="A3" i="11"/>
  <c r="A2" i="11"/>
  <c r="B29" i="1"/>
  <c r="B40" i="1" s="1"/>
  <c r="B51" i="1" s="1"/>
  <c r="B67" i="1" s="1"/>
  <c r="B45" i="10"/>
  <c r="F47" i="10" s="1"/>
  <c r="C44" i="10"/>
  <c r="E44" i="10" s="1"/>
  <c r="C42" i="10"/>
  <c r="G42" i="10" s="1"/>
  <c r="C40" i="10"/>
  <c r="E40" i="10" s="1"/>
  <c r="C38" i="10"/>
  <c r="G38" i="10" s="1"/>
  <c r="C36" i="10"/>
  <c r="G36" i="10" s="1"/>
  <c r="C34" i="10"/>
  <c r="G34" i="10" s="1"/>
  <c r="C32" i="10"/>
  <c r="E32" i="10" s="1"/>
  <c r="C30" i="10"/>
  <c r="G30" i="10" s="1"/>
  <c r="C28" i="10"/>
  <c r="G28" i="10" s="1"/>
  <c r="C26" i="10"/>
  <c r="G26" i="10" s="1"/>
  <c r="C24" i="10"/>
  <c r="G24" i="10" s="1"/>
  <c r="C22" i="10"/>
  <c r="G22" i="10" s="1"/>
  <c r="C20" i="10"/>
  <c r="E20" i="10" s="1"/>
  <c r="C18" i="10"/>
  <c r="G18" i="10" s="1"/>
  <c r="C16" i="10"/>
  <c r="G16" i="10" s="1"/>
  <c r="C14" i="10"/>
  <c r="E14" i="10" s="1"/>
  <c r="C12" i="10"/>
  <c r="E12" i="10" s="1"/>
  <c r="C10" i="10"/>
  <c r="C8" i="10"/>
  <c r="E8" i="10" s="1"/>
  <c r="A3" i="10"/>
  <c r="A2" i="10"/>
  <c r="B28" i="1"/>
  <c r="B39" i="1" s="1"/>
  <c r="B50" i="1" s="1"/>
  <c r="B65" i="1" s="1"/>
  <c r="B27" i="9"/>
  <c r="F29" i="9" s="1"/>
  <c r="C26" i="9"/>
  <c r="G26" i="9" s="1"/>
  <c r="C24" i="9"/>
  <c r="G24" i="9" s="1"/>
  <c r="C22" i="9"/>
  <c r="E22" i="9" s="1"/>
  <c r="C20" i="9"/>
  <c r="G20" i="9" s="1"/>
  <c r="C18" i="9"/>
  <c r="G18" i="9" s="1"/>
  <c r="C16" i="9"/>
  <c r="G16" i="9" s="1"/>
  <c r="C14" i="9"/>
  <c r="G14" i="9" s="1"/>
  <c r="C12" i="9"/>
  <c r="G12" i="9" s="1"/>
  <c r="C10" i="9"/>
  <c r="G10" i="9" s="1"/>
  <c r="C8" i="9"/>
  <c r="E8" i="9" s="1"/>
  <c r="A3" i="9"/>
  <c r="A2" i="9"/>
  <c r="B27" i="1"/>
  <c r="B38" i="1" s="1"/>
  <c r="B49" i="1" s="1"/>
  <c r="B63" i="1" s="1"/>
  <c r="B89" i="8"/>
  <c r="F91" i="8" s="1"/>
  <c r="C88" i="8"/>
  <c r="G88" i="8" s="1"/>
  <c r="C86" i="8"/>
  <c r="C84" i="8"/>
  <c r="C82" i="8"/>
  <c r="C80" i="8"/>
  <c r="C78" i="8"/>
  <c r="C76" i="8"/>
  <c r="C74" i="8"/>
  <c r="C72" i="8"/>
  <c r="C70" i="8"/>
  <c r="C68" i="8"/>
  <c r="C66" i="8"/>
  <c r="C64" i="8"/>
  <c r="C62" i="8"/>
  <c r="C60" i="8"/>
  <c r="C58" i="8"/>
  <c r="C56" i="8"/>
  <c r="C54" i="8"/>
  <c r="C52" i="8"/>
  <c r="C50" i="8"/>
  <c r="C48" i="8"/>
  <c r="C46" i="8"/>
  <c r="C44" i="8"/>
  <c r="C42" i="8"/>
  <c r="C40" i="8"/>
  <c r="C38" i="8"/>
  <c r="C36" i="8"/>
  <c r="C34" i="8"/>
  <c r="C32" i="8"/>
  <c r="C30" i="8"/>
  <c r="C28" i="8"/>
  <c r="C26" i="8"/>
  <c r="C24" i="8"/>
  <c r="G24" i="8" s="1"/>
  <c r="C22" i="8"/>
  <c r="E22" i="8" s="1"/>
  <c r="C20" i="8"/>
  <c r="G20" i="8" s="1"/>
  <c r="C18" i="8"/>
  <c r="G18" i="8" s="1"/>
  <c r="C16" i="8"/>
  <c r="G16" i="8" s="1"/>
  <c r="C14" i="8"/>
  <c r="G14" i="8" s="1"/>
  <c r="C12" i="8"/>
  <c r="G12" i="8" s="1"/>
  <c r="C10" i="8"/>
  <c r="E10" i="8" s="1"/>
  <c r="C8" i="8"/>
  <c r="E8" i="8" s="1"/>
  <c r="A3" i="8"/>
  <c r="A2" i="8"/>
  <c r="B26" i="1"/>
  <c r="B37" i="1" s="1"/>
  <c r="B48" i="1" s="1"/>
  <c r="B33" i="7"/>
  <c r="F35" i="7" s="1"/>
  <c r="C32" i="7"/>
  <c r="G32" i="7" s="1"/>
  <c r="C30" i="7"/>
  <c r="G30" i="7" s="1"/>
  <c r="C28" i="7"/>
  <c r="E28" i="7" s="1"/>
  <c r="C26" i="7"/>
  <c r="G26" i="7" s="1"/>
  <c r="C24" i="7"/>
  <c r="G24" i="7" s="1"/>
  <c r="C22" i="7"/>
  <c r="G22" i="7" s="1"/>
  <c r="C20" i="7"/>
  <c r="G20" i="7" s="1"/>
  <c r="C18" i="7"/>
  <c r="E18" i="7" s="1"/>
  <c r="C16" i="7"/>
  <c r="G16" i="7" s="1"/>
  <c r="C14" i="7"/>
  <c r="G14" i="7" s="1"/>
  <c r="C12" i="7"/>
  <c r="G12" i="7" s="1"/>
  <c r="C10" i="7"/>
  <c r="E10" i="7" s="1"/>
  <c r="C8" i="7"/>
  <c r="B25" i="1"/>
  <c r="B36" i="1" s="1"/>
  <c r="B47" i="1" s="1"/>
  <c r="B27" i="6"/>
  <c r="E47" i="1" s="1"/>
  <c r="H47" i="1" s="1"/>
  <c r="C26" i="6"/>
  <c r="G26" i="6" s="1"/>
  <c r="C24" i="6"/>
  <c r="G24" i="6" s="1"/>
  <c r="C22" i="6"/>
  <c r="E22" i="6" s="1"/>
  <c r="C20" i="6"/>
  <c r="G20" i="6" s="1"/>
  <c r="E18" i="6"/>
  <c r="C18" i="6"/>
  <c r="G18" i="6" s="1"/>
  <c r="C16" i="6"/>
  <c r="G16" i="6" s="1"/>
  <c r="C14" i="6"/>
  <c r="G14" i="6" s="1"/>
  <c r="E12" i="6"/>
  <c r="C12" i="6"/>
  <c r="G12" i="6" s="1"/>
  <c r="C10" i="6"/>
  <c r="G10" i="6" s="1"/>
  <c r="C8" i="6"/>
  <c r="G8" i="6" s="1"/>
  <c r="B24" i="1"/>
  <c r="B35" i="1" s="1"/>
  <c r="B46" i="1" s="1"/>
  <c r="B61" i="1" s="1"/>
  <c r="B69" i="5"/>
  <c r="F71" i="5" s="1"/>
  <c r="C68" i="5"/>
  <c r="G68" i="5" s="1"/>
  <c r="C66" i="5"/>
  <c r="C64" i="5"/>
  <c r="C62" i="5"/>
  <c r="C60" i="5"/>
  <c r="C58" i="5"/>
  <c r="C56" i="5"/>
  <c r="C54" i="5"/>
  <c r="C52" i="5"/>
  <c r="C50" i="5"/>
  <c r="G50" i="5" s="1"/>
  <c r="C48" i="5"/>
  <c r="G48" i="5" s="1"/>
  <c r="C46" i="5"/>
  <c r="G46" i="5" s="1"/>
  <c r="C44" i="5"/>
  <c r="G44" i="5" s="1"/>
  <c r="C42" i="5"/>
  <c r="E42" i="5" s="1"/>
  <c r="C40" i="5"/>
  <c r="E40" i="5" s="1"/>
  <c r="C38" i="5"/>
  <c r="G38" i="5" s="1"/>
  <c r="C36" i="5"/>
  <c r="G36" i="5" s="1"/>
  <c r="C34" i="5"/>
  <c r="G34" i="5" s="1"/>
  <c r="C32" i="5"/>
  <c r="E32" i="5" s="1"/>
  <c r="C30" i="5"/>
  <c r="G30" i="5" s="1"/>
  <c r="C28" i="5"/>
  <c r="G28" i="5" s="1"/>
  <c r="C26" i="5"/>
  <c r="G26" i="5" s="1"/>
  <c r="C24" i="5"/>
  <c r="G24" i="5" s="1"/>
  <c r="C22" i="5"/>
  <c r="G22" i="5" s="1"/>
  <c r="C20" i="5"/>
  <c r="G20" i="5" s="1"/>
  <c r="C18" i="5"/>
  <c r="G18" i="5" s="1"/>
  <c r="C16" i="5"/>
  <c r="G16" i="5" s="1"/>
  <c r="C14" i="5"/>
  <c r="G14" i="5" s="1"/>
  <c r="C12" i="5"/>
  <c r="G12" i="5" s="1"/>
  <c r="C10" i="5"/>
  <c r="G10" i="5" s="1"/>
  <c r="C8" i="5"/>
  <c r="E8" i="5" s="1"/>
  <c r="B23" i="1"/>
  <c r="B34" i="1" s="1"/>
  <c r="B45" i="1" s="1"/>
  <c r="B53" i="4"/>
  <c r="F55" i="4" s="1"/>
  <c r="C52" i="4"/>
  <c r="G52" i="4" s="1"/>
  <c r="C50" i="4"/>
  <c r="G50" i="4" s="1"/>
  <c r="C48" i="4"/>
  <c r="E48" i="4" s="1"/>
  <c r="C46" i="4"/>
  <c r="G46" i="4" s="1"/>
  <c r="C44" i="4"/>
  <c r="G44" i="4" s="1"/>
  <c r="C42" i="4"/>
  <c r="G42" i="4" s="1"/>
  <c r="G40" i="4"/>
  <c r="C40" i="4"/>
  <c r="E40" i="4" s="1"/>
  <c r="C38" i="4"/>
  <c r="E38" i="4" s="1"/>
  <c r="C36" i="4"/>
  <c r="E36" i="4" s="1"/>
  <c r="G34" i="4"/>
  <c r="C34" i="4"/>
  <c r="E34" i="4" s="1"/>
  <c r="C32" i="4"/>
  <c r="G32" i="4" s="1"/>
  <c r="C30" i="4"/>
  <c r="G30" i="4" s="1"/>
  <c r="C28" i="4"/>
  <c r="G28" i="4" s="1"/>
  <c r="C26" i="4"/>
  <c r="G26" i="4" s="1"/>
  <c r="C24" i="4"/>
  <c r="G24" i="4" s="1"/>
  <c r="C22" i="4"/>
  <c r="E22" i="4" s="1"/>
  <c r="C20" i="4"/>
  <c r="G20" i="4" s="1"/>
  <c r="C18" i="4"/>
  <c r="G18" i="4" s="1"/>
  <c r="C16" i="4"/>
  <c r="E16" i="4" s="1"/>
  <c r="C14" i="4"/>
  <c r="G14" i="4" s="1"/>
  <c r="C12" i="4"/>
  <c r="G12" i="4" s="1"/>
  <c r="C10" i="4"/>
  <c r="G10" i="4" s="1"/>
  <c r="C8" i="4"/>
  <c r="G8" i="4" s="1"/>
  <c r="B22" i="1"/>
  <c r="B33" i="1" s="1"/>
  <c r="B44" i="1" s="1"/>
  <c r="B29" i="3"/>
  <c r="F31" i="3" s="1"/>
  <c r="C28" i="3"/>
  <c r="G28" i="3" s="1"/>
  <c r="C26" i="3"/>
  <c r="G26" i="3" s="1"/>
  <c r="C24" i="3"/>
  <c r="G24" i="3" s="1"/>
  <c r="C22" i="3"/>
  <c r="G22" i="3" s="1"/>
  <c r="C20" i="3"/>
  <c r="G20" i="3" s="1"/>
  <c r="C18" i="3"/>
  <c r="G18" i="3" s="1"/>
  <c r="C16" i="3"/>
  <c r="E16" i="3" s="1"/>
  <c r="C14" i="3"/>
  <c r="G14" i="3" s="1"/>
  <c r="C12" i="3"/>
  <c r="G12" i="3" s="1"/>
  <c r="C10" i="3"/>
  <c r="E10" i="3" s="1"/>
  <c r="C8" i="3"/>
  <c r="B21" i="1"/>
  <c r="B43" i="1" s="1"/>
  <c r="B58" i="1" s="1"/>
  <c r="B27" i="2"/>
  <c r="F29" i="2" s="1"/>
  <c r="C26" i="2"/>
  <c r="G26" i="2" s="1"/>
  <c r="C24" i="2"/>
  <c r="G24" i="2" s="1"/>
  <c r="C22" i="2"/>
  <c r="E22" i="2" s="1"/>
  <c r="C20" i="2"/>
  <c r="G20" i="2" s="1"/>
  <c r="C18" i="2"/>
  <c r="G18" i="2" s="1"/>
  <c r="C16" i="2"/>
  <c r="G16" i="2" s="1"/>
  <c r="C14" i="2"/>
  <c r="G14" i="2" s="1"/>
  <c r="C12" i="2"/>
  <c r="G12" i="2" s="1"/>
  <c r="C10" i="2"/>
  <c r="G10" i="2" s="1"/>
  <c r="C8" i="2"/>
  <c r="E8" i="2" s="1"/>
  <c r="L10" i="15" l="1"/>
  <c r="K10" i="15"/>
  <c r="G10" i="7"/>
  <c r="E36" i="10"/>
  <c r="E20" i="3"/>
  <c r="E24" i="4"/>
  <c r="E30" i="4"/>
  <c r="G42" i="5"/>
  <c r="G8" i="2"/>
  <c r="G8" i="5"/>
  <c r="E14" i="5"/>
  <c r="G22" i="8"/>
  <c r="E49" i="1"/>
  <c r="H49" i="1" s="1"/>
  <c r="G10" i="8"/>
  <c r="E32" i="7"/>
  <c r="E64" i="1"/>
  <c r="H64" i="1" s="1"/>
  <c r="E24" i="3"/>
  <c r="G16" i="4"/>
  <c r="G53" i="4" s="1"/>
  <c r="G22" i="4"/>
  <c r="G38" i="4"/>
  <c r="E45" i="1"/>
  <c r="H45" i="1" s="1"/>
  <c r="G40" i="5"/>
  <c r="G28" i="7"/>
  <c r="E12" i="9"/>
  <c r="G12" i="10"/>
  <c r="E8" i="11"/>
  <c r="E52" i="1"/>
  <c r="H52" i="1" s="1"/>
  <c r="G48" i="4"/>
  <c r="G32" i="10"/>
  <c r="C33" i="7"/>
  <c r="E60" i="1"/>
  <c r="H60" i="1" s="1"/>
  <c r="E43" i="1"/>
  <c r="H43" i="1" s="1"/>
  <c r="G36" i="4"/>
  <c r="C29" i="3"/>
  <c r="E22" i="5"/>
  <c r="E30" i="7"/>
  <c r="G40" i="10"/>
  <c r="G10" i="11"/>
  <c r="E12" i="2"/>
  <c r="E8" i="3"/>
  <c r="E20" i="6"/>
  <c r="E12" i="7"/>
  <c r="G8" i="9"/>
  <c r="E22" i="10"/>
  <c r="E70" i="1"/>
  <c r="H70" i="1" s="1"/>
  <c r="G10" i="3"/>
  <c r="G22" i="6"/>
  <c r="E50" i="1"/>
  <c r="H50" i="1" s="1"/>
  <c r="G44" i="10"/>
  <c r="E14" i="11"/>
  <c r="E44" i="1"/>
  <c r="H44" i="1" s="1"/>
  <c r="E26" i="4"/>
  <c r="E10" i="5"/>
  <c r="E48" i="5"/>
  <c r="E46" i="1"/>
  <c r="H46" i="1" s="1"/>
  <c r="G18" i="7"/>
  <c r="E30" i="10"/>
  <c r="G18" i="11"/>
  <c r="E28" i="5"/>
  <c r="G22" i="2"/>
  <c r="G16" i="3"/>
  <c r="C53" i="4"/>
  <c r="E44" i="4"/>
  <c r="E30" i="5"/>
  <c r="F29" i="6"/>
  <c r="G8" i="10"/>
  <c r="C45" i="10"/>
  <c r="G32" i="5"/>
  <c r="E51" i="1"/>
  <c r="H51" i="1" s="1"/>
  <c r="E12" i="4"/>
  <c r="E34" i="5"/>
  <c r="E26" i="7"/>
  <c r="G8" i="8"/>
  <c r="G22" i="9"/>
  <c r="E34" i="10"/>
  <c r="E16" i="5"/>
  <c r="E48" i="1"/>
  <c r="H48" i="1" s="1"/>
  <c r="G14" i="10"/>
  <c r="H12" i="14"/>
  <c r="F446" i="12"/>
  <c r="I71" i="1"/>
  <c r="E66" i="1"/>
  <c r="H66" i="1" s="1"/>
  <c r="E59" i="1"/>
  <c r="H59" i="1" s="1"/>
  <c r="E20" i="11"/>
  <c r="E10" i="11"/>
  <c r="E22" i="11"/>
  <c r="E12" i="11"/>
  <c r="E16" i="11"/>
  <c r="E10" i="10"/>
  <c r="G20" i="10"/>
  <c r="E42" i="10"/>
  <c r="G10" i="10"/>
  <c r="E24" i="10"/>
  <c r="E26" i="10"/>
  <c r="E16" i="10"/>
  <c r="E38" i="10"/>
  <c r="E28" i="10"/>
  <c r="E18" i="10"/>
  <c r="E24" i="9"/>
  <c r="E14" i="9"/>
  <c r="E26" i="9"/>
  <c r="E16" i="9"/>
  <c r="C27" i="9"/>
  <c r="E18" i="9"/>
  <c r="E20" i="9"/>
  <c r="E10" i="9"/>
  <c r="E12" i="8"/>
  <c r="E24" i="8"/>
  <c r="E14" i="8"/>
  <c r="E88" i="8"/>
  <c r="E16" i="8"/>
  <c r="C89" i="8"/>
  <c r="E18" i="8"/>
  <c r="E20" i="8"/>
  <c r="B32" i="1"/>
  <c r="E8" i="7"/>
  <c r="E20" i="7"/>
  <c r="G8" i="7"/>
  <c r="E22" i="7"/>
  <c r="E24" i="7"/>
  <c r="E14" i="7"/>
  <c r="E16" i="7"/>
  <c r="G27" i="6"/>
  <c r="E24" i="6"/>
  <c r="E14" i="6"/>
  <c r="E26" i="6"/>
  <c r="E16" i="6"/>
  <c r="C27" i="6"/>
  <c r="E8" i="6"/>
  <c r="E10" i="6"/>
  <c r="E12" i="5"/>
  <c r="E44" i="5"/>
  <c r="E24" i="5"/>
  <c r="E46" i="5"/>
  <c r="E36" i="5"/>
  <c r="E68" i="5"/>
  <c r="E26" i="5"/>
  <c r="E38" i="5"/>
  <c r="C69" i="5"/>
  <c r="E18" i="5"/>
  <c r="E50" i="5"/>
  <c r="E20" i="5"/>
  <c r="E28" i="4"/>
  <c r="E18" i="4"/>
  <c r="E50" i="4"/>
  <c r="E8" i="4"/>
  <c r="E20" i="4"/>
  <c r="E52" i="4"/>
  <c r="E10" i="4"/>
  <c r="E42" i="4"/>
  <c r="E32" i="4"/>
  <c r="E14" i="4"/>
  <c r="E46" i="4"/>
  <c r="E14" i="3"/>
  <c r="E26" i="3"/>
  <c r="E28" i="3"/>
  <c r="E18" i="3"/>
  <c r="G8" i="3"/>
  <c r="E22" i="3"/>
  <c r="E12" i="3"/>
  <c r="E24" i="2"/>
  <c r="E14" i="2"/>
  <c r="E26" i="2"/>
  <c r="E16" i="2"/>
  <c r="C27" i="2"/>
  <c r="E18" i="2"/>
  <c r="E20" i="2"/>
  <c r="E10" i="2"/>
  <c r="G89" i="8" l="1"/>
  <c r="F95" i="8" s="1"/>
  <c r="G27" i="2"/>
  <c r="F33" i="2" s="1"/>
  <c r="G23" i="11"/>
  <c r="F29" i="11" s="1"/>
  <c r="E29" i="3"/>
  <c r="F34" i="3" s="1"/>
  <c r="F33" i="3" s="1"/>
  <c r="H10" i="1" s="1"/>
  <c r="G69" i="5"/>
  <c r="G29" i="3"/>
  <c r="F35" i="3" s="1"/>
  <c r="H33" i="1" s="1"/>
  <c r="I42" i="1"/>
  <c r="G27" i="9"/>
  <c r="F33" i="9" s="1"/>
  <c r="H39" i="1" s="1"/>
  <c r="H38" i="1"/>
  <c r="H27" i="1"/>
  <c r="H21" i="1"/>
  <c r="H32" i="1"/>
  <c r="H30" i="1"/>
  <c r="H41" i="1"/>
  <c r="H22" i="1"/>
  <c r="E62" i="1"/>
  <c r="H62" i="1" s="1"/>
  <c r="E68" i="1"/>
  <c r="H68" i="1" s="1"/>
  <c r="E23" i="11"/>
  <c r="F28" i="11" s="1"/>
  <c r="F27" i="11" s="1"/>
  <c r="H18" i="1" s="1"/>
  <c r="E89" i="8"/>
  <c r="F94" i="8" s="1"/>
  <c r="F93" i="8" s="1"/>
  <c r="H15" i="1" s="1"/>
  <c r="G33" i="7"/>
  <c r="E27" i="9"/>
  <c r="F32" i="9" s="1"/>
  <c r="F31" i="9" s="1"/>
  <c r="H16" i="1" s="1"/>
  <c r="E69" i="5"/>
  <c r="F74" i="5" s="1"/>
  <c r="F73" i="5" s="1"/>
  <c r="H12" i="1" s="1"/>
  <c r="E45" i="10"/>
  <c r="F50" i="10" s="1"/>
  <c r="F49" i="10" s="1"/>
  <c r="H17" i="1" s="1"/>
  <c r="E27" i="2"/>
  <c r="G45" i="10"/>
  <c r="I45" i="10" s="1"/>
  <c r="I10" i="14"/>
  <c r="I18" i="14" s="1"/>
  <c r="F39" i="7"/>
  <c r="E33" i="7"/>
  <c r="F38" i="7" s="1"/>
  <c r="F37" i="7" s="1"/>
  <c r="H14" i="1" s="1"/>
  <c r="E27" i="6"/>
  <c r="F32" i="6" s="1"/>
  <c r="F31" i="6" s="1"/>
  <c r="H13" i="1" s="1"/>
  <c r="F33" i="6"/>
  <c r="F75" i="5"/>
  <c r="E53" i="4"/>
  <c r="F58" i="4" s="1"/>
  <c r="F57" i="4" s="1"/>
  <c r="H11" i="1" s="1"/>
  <c r="F59" i="4"/>
  <c r="F32" i="2"/>
  <c r="F31" i="2" s="1"/>
  <c r="H9" i="1" s="1"/>
  <c r="I27" i="2"/>
  <c r="I53" i="4" l="1"/>
  <c r="H28" i="1"/>
  <c r="I69" i="5"/>
  <c r="F51" i="10"/>
  <c r="H40" i="1" s="1"/>
  <c r="I27" i="6"/>
  <c r="I57" i="1"/>
  <c r="I89" i="8"/>
  <c r="I27" i="9"/>
  <c r="I23" i="11"/>
  <c r="H35" i="1"/>
  <c r="H24" i="1"/>
  <c r="H36" i="1"/>
  <c r="H25" i="1"/>
  <c r="H37" i="1"/>
  <c r="H26" i="1"/>
  <c r="I8" i="1"/>
  <c r="H34" i="1"/>
  <c r="H23" i="1"/>
  <c r="I33" i="7"/>
  <c r="H29" i="1" l="1"/>
  <c r="I20" i="1"/>
  <c r="I31" i="1"/>
  <c r="I19" i="1" s="1"/>
  <c r="I56" i="1" l="1"/>
  <c r="L18" i="1"/>
</calcChain>
</file>

<file path=xl/sharedStrings.xml><?xml version="1.0" encoding="utf-8"?>
<sst xmlns="http://schemas.openxmlformats.org/spreadsheetml/2006/main" count="584" uniqueCount="171">
  <si>
    <t>STT</t>
  </si>
  <si>
    <t>Danh mục</t>
  </si>
  <si>
    <t>Đơn vị</t>
  </si>
  <si>
    <t>Số bộ phân giống nhau</t>
  </si>
  <si>
    <t>Kích thước</t>
  </si>
  <si>
    <t>Khối lượng 1 bộ phận</t>
  </si>
  <si>
    <t>Khối lượn toàn bộ</t>
  </si>
  <si>
    <t>Dài 
(m)</t>
  </si>
  <si>
    <t>Rộng
(m)</t>
  </si>
  <si>
    <t>Cao
(m)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</si>
  <si>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</si>
  <si>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</si>
  <si>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</si>
  <si>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</si>
  <si>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</si>
  <si>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</si>
  <si>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</si>
  <si>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</si>
  <si>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</si>
  <si>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m3</t>
  </si>
  <si>
    <t>Đào bằng máy</t>
  </si>
  <si>
    <t>Theo bảng KLCN</t>
  </si>
  <si>
    <t>Đắp đất bờ kênh (K=0,85)</t>
  </si>
  <si>
    <t>Đất đắp bằng thủ công</t>
  </si>
  <si>
    <t>Đất đắp bằng máy</t>
  </si>
  <si>
    <t xml:space="preserve">Dọn dẹp mặt bằng </t>
  </si>
  <si>
    <t>m2</t>
  </si>
  <si>
    <t>Ô tô đầu kéo + rơ mooc vận chuyển đi và về</t>
  </si>
  <si>
    <t>ca</t>
  </si>
  <si>
    <t>Tôn chống lầy KT 1,5x3m dày 16mm, số lượng 4 tấm (hỗ trợ máy di chuyển trong thời gian thi công)</t>
  </si>
  <si>
    <t>Kg</t>
  </si>
  <si>
    <t>1,5*3*0,016*4*7850</t>
  </si>
  <si>
    <t>Nhân công hỗ trợ lắp ghép tấm chống lầy</t>
  </si>
  <si>
    <t>công</t>
  </si>
  <si>
    <t>CÔNG TRÌNH: SỬA CHỮA, NẠO VÉT  KÊNH THỦY LỢI NỘI ĐỒNG</t>
  </si>
  <si>
    <t>CÔNG TRÌNH: SỬA CHỮA, NẠO VÉT  KÊNH THỦY LỢI NỘI ĐỒNG XÃ KIẾN MINH</t>
  </si>
  <si>
    <t>HẠNG MỤC: NẠO VÉT, ĐẮP BỜ</t>
  </si>
  <si>
    <t>BẢNG TỔNG HỢP KHỐI LƯỢNG</t>
  </si>
  <si>
    <t>Đất đào</t>
  </si>
  <si>
    <t>BẢNG TÍNH KHỐI LƯỢNG CẮT NGANG</t>
  </si>
  <si>
    <t>Mặt cắt</t>
  </si>
  <si>
    <t>Khoảng cách</t>
  </si>
  <si>
    <t>Đất đắp</t>
  </si>
  <si>
    <t>Thực đo</t>
  </si>
  <si>
    <t>Áp dụng</t>
  </si>
  <si>
    <t>S (m2)</t>
  </si>
  <si>
    <t>W (m3)</t>
  </si>
  <si>
    <t>A</t>
  </si>
  <si>
    <t>B</t>
  </si>
  <si>
    <t>Tổng</t>
  </si>
  <si>
    <t xml:space="preserve">1. Chiều dài tuyến kênh: </t>
  </si>
  <si>
    <t>m</t>
  </si>
  <si>
    <t>2. Khối lượng đất đắp:</t>
  </si>
  <si>
    <t>a. Khối lượng đất đào:</t>
  </si>
  <si>
    <r>
      <t>m</t>
    </r>
    <r>
      <rPr>
        <b/>
        <i/>
        <vertAlign val="superscript"/>
        <sz val="13"/>
        <rFont val="Times New Roman"/>
        <family val="1"/>
      </rPr>
      <t>3</t>
    </r>
  </si>
  <si>
    <t xml:space="preserve"> - Khối lượng đất đào bằng máy:</t>
  </si>
  <si>
    <r>
      <t>m</t>
    </r>
    <r>
      <rPr>
        <vertAlign val="superscript"/>
        <sz val="13"/>
        <rFont val="Times New Roman"/>
        <family val="1"/>
      </rPr>
      <t>3</t>
    </r>
  </si>
  <si>
    <t>b. Khối lượng đất đắp:</t>
  </si>
  <si>
    <t xml:space="preserve"> - Tuyến kênh Long Rô 1 thôn Đại Trà</t>
  </si>
  <si>
    <t xml:space="preserve"> - Tuyến kênh Bắc Cửa 1</t>
  </si>
  <si>
    <t xml:space="preserve"> - Tuyến kênh Bến Đò thôn Lạng Côn</t>
  </si>
  <si>
    <t>HẠNG MỤC: NẠO VÉT, ĐẮP BỜ TUYẾN KÊNH GIỮA LÀNG CỐC LIỄN</t>
  </si>
  <si>
    <t xml:space="preserve"> - Tuyến kênh giữa làng Cốc Liễn</t>
  </si>
  <si>
    <t>HẠNG MỤC: NẠO VÉT, ĐẮP BỜ TUYẾN KÊNH CẦU MỚI</t>
  </si>
  <si>
    <t xml:space="preserve"> - Tuyến kênh Cầu Mới</t>
  </si>
  <si>
    <t>A1</t>
  </si>
  <si>
    <t>B4</t>
  </si>
  <si>
    <t>HẠNG MỤC: NẠO VÉT, ĐẮP BỜ TUYẾN KÊNH LÁNG KHOÁNG - ĐỒNG NHỒI</t>
  </si>
  <si>
    <t xml:space="preserve"> - Tuyến kênh Láng Khoáng- Đồng Nhồi</t>
  </si>
  <si>
    <t>*</t>
  </si>
  <si>
    <t xml:space="preserve"> - Tuyến kênh cửa làng Vũ Vị</t>
  </si>
  <si>
    <t>A8</t>
  </si>
  <si>
    <t>B8</t>
  </si>
  <si>
    <t xml:space="preserve"> - Tuyến kênh Ô Diện đi sông Cốc</t>
  </si>
  <si>
    <t>A9</t>
  </si>
  <si>
    <t xml:space="preserve"> - Tuyến kênh số 9 thôn Đại Đồng</t>
  </si>
  <si>
    <t>A13</t>
  </si>
  <si>
    <t>B13</t>
  </si>
  <si>
    <t xml:space="preserve"> - Tuyến kênh số 13</t>
  </si>
  <si>
    <t>Vận chuyển đất thừa</t>
  </si>
  <si>
    <t>Đóng cọc tre gia cố chân mái, cọc tre D6-8cm dài 2,8m, mật độ 5 cặp cọc/m</t>
  </si>
  <si>
    <t>cọc</t>
  </si>
  <si>
    <t>cọc/m</t>
  </si>
  <si>
    <t>Cọc 4 bờ phải</t>
  </si>
  <si>
    <t>Bê tông bờ trái toàn tuyến</t>
  </si>
  <si>
    <t>Đường nhựa bờ trái toàn tuyến</t>
  </si>
  <si>
    <t>Cọc 6,7,8 bờ trái</t>
  </si>
  <si>
    <t>Bê tông bờ phải toàn tuyến</t>
  </si>
  <si>
    <t>Cọc 3 bờ phải</t>
  </si>
  <si>
    <t>Phên tre</t>
  </si>
  <si>
    <t>Thép buộc</t>
  </si>
  <si>
    <t>Công buộc thép</t>
  </si>
  <si>
    <t>1 mối buộc dài 0,6m</t>
  </si>
  <si>
    <t>1m có 5 mối buộc</t>
  </si>
  <si>
    <t>1m cần 3m dây buộc</t>
  </si>
  <si>
    <t>kg/m</t>
  </si>
  <si>
    <t>thép 3mm = 0,055 kg/m</t>
  </si>
  <si>
    <t xml:space="preserve">1 công buộc được </t>
  </si>
  <si>
    <t>HẠNG MỤC: NẠO VÉT, ĐẮP BỜ TUYẾN KÊNH LONG RÔ 1 THÔN ĐẠI TRÀ</t>
  </si>
  <si>
    <t>HẠNG MỤC: NẠO VÉT, ĐẮP BỜ KÊNH BẮC CỬA 1</t>
  </si>
  <si>
    <t>HẠNG MỤC: NẠO VÉT, ĐẮP BỜ TUYẾN KÊNH BẾN ĐÒ THÔN LẠNG CÔN</t>
  </si>
  <si>
    <t>Tôn chống lầy cho 1 tuyến
 1,5*3*0,016*4*7850</t>
  </si>
  <si>
    <t>I. TUYẾN KÊNH LONG RÔ 1 THÔN ĐẠI TRÀ</t>
  </si>
  <si>
    <t>III. KÊNH BẾN ĐÒ THÔN LẠNG CÔN</t>
  </si>
  <si>
    <t>VI. KÊNH LÁNG KHOÁNG - ĐỒNG NHỒI</t>
  </si>
  <si>
    <t>HẠNG MỤC: NẠO VÉT, ĐẮP BỜ TUYẾN KÊNH CỬA LÀNG VŨ VỊ</t>
  </si>
  <si>
    <t>VII. KÊNH CỬA LÀNG VŨ VỊ</t>
  </si>
  <si>
    <t>HẠNG MỤC: NẠO VÉT, ĐẮP BỜ TUYẾN KÊNH ÔNG DIỆN ĐI SÔNG CỐC THÔN THẤP LINH</t>
  </si>
  <si>
    <t>HẠNG MỤC: NẠO VÉT, ĐẮP BỜ TUYẾN KÊNH SỐ 9 THÔN ĐẠI ĐỒNG</t>
  </si>
  <si>
    <t>HẠNG MỤC: NẠO VÉT, ĐẮP BỜ TUYẾN KÊNH SỐ 13 THÔN PHONG CẦU</t>
  </si>
  <si>
    <t>X. KÊNH SỐ 13 THÔN PHONG CẦU</t>
  </si>
  <si>
    <t>Tổng cộng</t>
  </si>
  <si>
    <t xml:space="preserve">1. Chiều dài các tuyến kênh: 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</si>
  <si>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</si>
  <si>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</si>
  <si>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</si>
  <si>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</si>
  <si>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</si>
  <si>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</si>
  <si>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</si>
  <si>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</si>
  <si>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</si>
  <si>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</si>
  <si>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</si>
  <si>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</si>
  <si>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</si>
  <si>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</si>
  <si>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</si>
  <si>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(m)</t>
  </si>
  <si>
    <t>m/c</t>
  </si>
  <si>
    <t>T.bình</t>
  </si>
  <si>
    <t>(ha)</t>
  </si>
  <si>
    <t xml:space="preserve"> (điểm)</t>
  </si>
  <si>
    <t xml:space="preserve"> (km)</t>
  </si>
  <si>
    <t>Bình đồ công trình</t>
  </si>
  <si>
    <t xml:space="preserve"> * CD + CN: </t>
  </si>
  <si>
    <t>x</t>
  </si>
  <si>
    <t>=</t>
  </si>
  <si>
    <t>Cộng:</t>
  </si>
  <si>
    <t>BẢNG KHỐI LƯỢNG CẮT NGANG</t>
  </si>
  <si>
    <t xml:space="preserve">CÔNG TRÌNH: NẠO VÉT KÊNH THỦY LỢI NỘI ĐỒNG XÃ KIẾN MINH </t>
  </si>
  <si>
    <t>A3</t>
  </si>
  <si>
    <t>B3</t>
  </si>
  <si>
    <t>Bờ trái toàn tuyến</t>
  </si>
  <si>
    <t>Bờ phải cọc 7,8 phía ao</t>
  </si>
  <si>
    <t>Bờ trái cọc 6,8 phía ao</t>
  </si>
  <si>
    <t>Cọc 16 phía bờ phải (Ao)</t>
  </si>
  <si>
    <t xml:space="preserve"> - Tính theo chiều dài đóng cọc tre</t>
  </si>
  <si>
    <t>1m có 5 mối buộc,1 mối buộc dài 0,6m =&gt;1m dài đóng cọc cần 3m dây buộc</t>
  </si>
  <si>
    <t xml:space="preserve">mỗi tuyến 2 ca đi và về </t>
  </si>
  <si>
    <t>Tạm tính 5 công cho 1km tuyến kênh</t>
  </si>
  <si>
    <t>Bờ trái từ cọc 23 đến cọc B</t>
  </si>
  <si>
    <t>Bờ phải cọc 11,12,17,18,21</t>
  </si>
  <si>
    <t>CÔNG TRÌNH: NẠO VÉT, SỬA CHỮA HỆ THỐNG KÊNH THỦY LỢI NỘI ĐỒNG XÃ KIẾN MINH,                     THÀNH PHỐ HẢI PHÒNG</t>
  </si>
  <si>
    <t>ĐỊA ĐIỂM XÂY DỰNG: XÃ KIẾN MINH - TP HẢI PHÒNG</t>
  </si>
  <si>
    <t>Tạm tính 1 công buộc 15kg dây buộc</t>
  </si>
  <si>
    <t>XI. KÊNH ĐỒNG CỜ ĐI CỐNG TRẮNG</t>
  </si>
  <si>
    <t>XII. KÊNH TRẠI NĂM</t>
  </si>
  <si>
    <t>XIII. KÊNH CHÂN MẠ ĐỒNG GIỐNG</t>
  </si>
  <si>
    <t>XIV. KÊNH LÒ GẠCH 1</t>
  </si>
  <si>
    <t>XV. KÊNH LÒ GẠCH 2</t>
  </si>
  <si>
    <t>II. KÊNH BẮC CỬA 1 THÔN ĐẠI TRÀ</t>
  </si>
  <si>
    <t>V. KÊNH CẦU MỚI THÔN THỌ LINH</t>
  </si>
  <si>
    <t>IV. KÊNH GIỮA LÀNG CỐC LIỄN THÔN CỐC LIỄN</t>
  </si>
  <si>
    <t>VIII. KÊNH SỐ 9 THÔN ĐẠI ĐỒNG</t>
  </si>
  <si>
    <t>IX. KÊNH ÔNG DIỆN ĐI SÔNG CỐC THÔN THẤP LINH</t>
  </si>
  <si>
    <t>Đất đắp bằng thủ công (10% KL đắp)</t>
  </si>
  <si>
    <t>Đất đắp bằng máy (90%)</t>
  </si>
  <si>
    <t>TB</t>
  </si>
  <si>
    <t>Khối lượng toàn bộ</t>
  </si>
  <si>
    <t>KHỐI LƯỢNG KHẢO SÁT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</si>
</sst>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22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4"/>
      <name val=".VnTime"/>
      <family val="2"/>
    </font>
    <font>
      <sz val="13"/>
      <name val=".VnTime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8.25"/>
      <name val="Microsoft Sans Serif"/>
      <family val="2"/>
    </font>
    <font>
      <b/>
      <i/>
      <sz val="13"/>
      <name val="Times New Roman"/>
      <family val="1"/>
    </font>
    <font>
      <b/>
      <i/>
      <vertAlign val="superscript"/>
      <sz val="13"/>
      <name val="Times New Roman"/>
      <family val="1"/>
    </font>
    <font>
      <vertAlign val="superscript"/>
      <sz val="13"/>
      <name val="Times New Roman"/>
      <family val="1"/>
    </font>
    <font>
      <i/>
      <sz val="13"/>
      <name val="Times New Roman"/>
      <family val="1"/>
    </font>
    <font>
      <i/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color theme="1"/>
      <name val="Times New Roman"/>
      <family val="2"/>
    </font>
    <font>
      <sz val="11"/>
      <name val=".VnTime"/>
      <family val="2"/>
    </font>
    <font>
      <sz val="11"/>
      <name val="Calibri"/>
      <family val="2"/>
    </font>
    <font>
      <b/>
      <sz val="13"/>
      <name val=".VnTime"/>
      <family val="2"/>
    </font>
    <font>
      <b/>
      <i/>
      <sz val="13"/>
      <color theme="1"/>
      <name val="Times New Roman"/>
      <family val="1"/>
    </font>
    <font>
      <b/>
      <u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9" fillId="0" borderId="0">
      <protection locked="0"/>
    </xf>
    <xf numFmtId="0" fontId="17" fillId="0" borderId="0"/>
    <xf numFmtId="0" fontId="17" fillId="0" borderId="0"/>
    <xf numFmtId="0" fontId="18" fillId="0" borderId="0"/>
  </cellStyleXfs>
  <cellXfs count="223">
    <xf numFmtId="0" fontId="0" fillId="0" borderId="0" xfId="0"/>
    <xf numFmtId="0" fontId="5" fillId="0" borderId="0" xfId="0" applyFont="1"/>
    <xf numFmtId="4" fontId="6" fillId="0" borderId="8" xfId="2" applyNumberFormat="1" applyFont="1" applyBorder="1" applyAlignment="1">
      <alignment horizontal="center" vertical="center" wrapText="1"/>
    </xf>
    <xf numFmtId="3" fontId="7" fillId="0" borderId="9" xfId="2" applyNumberFormat="1" applyFont="1" applyBorder="1" applyAlignment="1">
      <alignment horizontal="center" vertical="center" wrapText="1"/>
    </xf>
    <xf numFmtId="4" fontId="7" fillId="0" borderId="8" xfId="2" applyNumberFormat="1" applyFont="1" applyBorder="1" applyAlignment="1">
      <alignment horizontal="center" vertical="center" wrapText="1"/>
    </xf>
    <xf numFmtId="4" fontId="7" fillId="0" borderId="8" xfId="2" quotePrefix="1" applyNumberFormat="1" applyFont="1" applyBorder="1" applyAlignment="1">
      <alignment horizontal="center" vertical="center" wrapText="1"/>
    </xf>
    <xf numFmtId="3" fontId="6" fillId="0" borderId="10" xfId="2" applyNumberFormat="1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vertical="center"/>
      <protection locked="0"/>
    </xf>
    <xf numFmtId="4" fontId="6" fillId="0" borderId="11" xfId="2" applyNumberFormat="1" applyFont="1" applyBorder="1" applyAlignment="1">
      <alignment horizontal="center" vertical="center" wrapText="1"/>
    </xf>
    <xf numFmtId="4" fontId="7" fillId="0" borderId="11" xfId="2" applyNumberFormat="1" applyFont="1" applyBorder="1" applyAlignment="1">
      <alignment horizontal="center" vertical="center" wrapText="1"/>
    </xf>
    <xf numFmtId="3" fontId="7" fillId="0" borderId="12" xfId="2" applyNumberFormat="1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vertical="center" wrapText="1"/>
      <protection locked="0"/>
    </xf>
    <xf numFmtId="4" fontId="7" fillId="0" borderId="13" xfId="2" applyNumberFormat="1" applyFont="1" applyBorder="1" applyAlignment="1">
      <alignment horizontal="center" vertical="center" wrapText="1"/>
    </xf>
    <xf numFmtId="4" fontId="6" fillId="0" borderId="13" xfId="2" applyNumberFormat="1" applyFont="1" applyBorder="1" applyAlignment="1">
      <alignment horizontal="center" vertical="center" wrapText="1"/>
    </xf>
    <xf numFmtId="3" fontId="7" fillId="0" borderId="17" xfId="2" applyNumberFormat="1" applyFont="1" applyBorder="1" applyAlignment="1">
      <alignment horizontal="center" vertical="center" wrapText="1"/>
    </xf>
    <xf numFmtId="4" fontId="7" fillId="0" borderId="18" xfId="2" applyNumberFormat="1" applyFont="1" applyBorder="1" applyAlignment="1">
      <alignment horizontal="center" vertical="center" wrapText="1"/>
    </xf>
    <xf numFmtId="4" fontId="6" fillId="0" borderId="18" xfId="2" applyNumberFormat="1" applyFont="1" applyBorder="1" applyAlignment="1">
      <alignment horizontal="center" vertical="center" wrapText="1"/>
    </xf>
    <xf numFmtId="0" fontId="7" fillId="0" borderId="18" xfId="3" applyFont="1" applyBorder="1" applyAlignment="1">
      <alignment horizontal="center"/>
    </xf>
    <xf numFmtId="2" fontId="7" fillId="0" borderId="18" xfId="3" applyNumberFormat="1" applyFont="1" applyBorder="1" applyAlignment="1">
      <alignment horizontal="center"/>
    </xf>
    <xf numFmtId="3" fontId="6" fillId="0" borderId="9" xfId="2" applyNumberFormat="1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vertical="center" wrapText="1"/>
      <protection locked="0"/>
    </xf>
    <xf numFmtId="0" fontId="7" fillId="0" borderId="8" xfId="3" applyFont="1" applyBorder="1" applyAlignment="1">
      <alignment horizontal="center"/>
    </xf>
    <xf numFmtId="2" fontId="7" fillId="0" borderId="8" xfId="3" applyNumberFormat="1" applyFont="1" applyBorder="1" applyAlignment="1">
      <alignment horizontal="center"/>
    </xf>
    <xf numFmtId="0" fontId="7" fillId="0" borderId="21" xfId="3" applyFont="1" applyBorder="1" applyAlignment="1">
      <alignment horizontal="center"/>
    </xf>
    <xf numFmtId="3" fontId="6" fillId="0" borderId="8" xfId="2" applyNumberFormat="1" applyFont="1" applyBorder="1" applyAlignment="1">
      <alignment horizontal="center" vertical="center" wrapText="1"/>
    </xf>
    <xf numFmtId="0" fontId="7" fillId="0" borderId="8" xfId="0" applyFont="1" applyBorder="1"/>
    <xf numFmtId="0" fontId="8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7" fillId="0" borderId="24" xfId="2" applyNumberFormat="1" applyFont="1" applyBorder="1" applyAlignment="1">
      <alignment horizontal="center" vertical="center" wrapText="1"/>
    </xf>
    <xf numFmtId="4" fontId="7" fillId="0" borderId="25" xfId="2" applyNumberFormat="1" applyFont="1" applyBorder="1" applyAlignment="1">
      <alignment horizontal="center" vertical="center" wrapText="1"/>
    </xf>
    <xf numFmtId="4" fontId="6" fillId="0" borderId="25" xfId="2" applyNumberFormat="1" applyFont="1" applyBorder="1" applyAlignment="1">
      <alignment horizontal="center" vertical="center" wrapText="1"/>
    </xf>
    <xf numFmtId="2" fontId="6" fillId="2" borderId="0" xfId="3" applyNumberFormat="1" applyFont="1" applyFill="1" applyAlignment="1">
      <alignment vertical="center" wrapText="1"/>
    </xf>
    <xf numFmtId="0" fontId="7" fillId="0" borderId="0" xfId="5" applyFont="1" applyAlignment="1">
      <alignment vertical="top"/>
      <protection locked="0"/>
    </xf>
    <xf numFmtId="0" fontId="6" fillId="0" borderId="7" xfId="5" applyFont="1" applyBorder="1" applyAlignment="1">
      <alignment horizontal="center" vertical="center"/>
      <protection locked="0"/>
    </xf>
    <xf numFmtId="0" fontId="6" fillId="0" borderId="32" xfId="5" applyFont="1" applyBorder="1" applyAlignment="1">
      <alignment horizontal="center" vertical="center"/>
      <protection locked="0"/>
    </xf>
    <xf numFmtId="0" fontId="6" fillId="0" borderId="19" xfId="5" applyFont="1" applyBorder="1" applyAlignment="1">
      <alignment horizontal="center" vertical="center"/>
      <protection locked="0"/>
    </xf>
    <xf numFmtId="0" fontId="7" fillId="0" borderId="20" xfId="5" applyFont="1" applyBorder="1" applyAlignment="1">
      <alignment horizontal="center" vertical="center"/>
      <protection locked="0"/>
    </xf>
    <xf numFmtId="2" fontId="7" fillId="0" borderId="20" xfId="5" applyNumberFormat="1" applyFont="1" applyBorder="1" applyAlignment="1">
      <alignment horizontal="center" vertical="center"/>
      <protection locked="0"/>
    </xf>
    <xf numFmtId="2" fontId="7" fillId="0" borderId="33" xfId="5" applyNumberFormat="1" applyFont="1" applyBorder="1" applyAlignment="1">
      <alignment horizontal="center" vertical="center"/>
      <protection locked="0"/>
    </xf>
    <xf numFmtId="0" fontId="6" fillId="0" borderId="12" xfId="5" applyFont="1" applyBorder="1" applyAlignment="1">
      <alignment horizontal="center" vertical="center"/>
      <protection locked="0"/>
    </xf>
    <xf numFmtId="0" fontId="7" fillId="0" borderId="13" xfId="5" applyFont="1" applyBorder="1" applyAlignment="1">
      <alignment horizontal="center" vertical="center"/>
      <protection locked="0"/>
    </xf>
    <xf numFmtId="2" fontId="7" fillId="0" borderId="13" xfId="5" applyNumberFormat="1" applyFont="1" applyBorder="1" applyAlignment="1">
      <alignment horizontal="center" vertical="center"/>
      <protection locked="0"/>
    </xf>
    <xf numFmtId="2" fontId="7" fillId="0" borderId="34" xfId="5" applyNumberFormat="1" applyFont="1" applyBorder="1" applyAlignment="1">
      <alignment horizontal="center" vertical="center"/>
      <protection locked="0"/>
    </xf>
    <xf numFmtId="0" fontId="6" fillId="0" borderId="17" xfId="5" applyFont="1" applyBorder="1" applyAlignment="1">
      <alignment horizontal="center" vertical="center"/>
      <protection locked="0"/>
    </xf>
    <xf numFmtId="0" fontId="7" fillId="0" borderId="18" xfId="5" applyFont="1" applyBorder="1" applyAlignment="1">
      <alignment horizontal="center" vertical="center"/>
      <protection locked="0"/>
    </xf>
    <xf numFmtId="2" fontId="7" fillId="0" borderId="18" xfId="5" applyNumberFormat="1" applyFont="1" applyBorder="1" applyAlignment="1">
      <alignment horizontal="center" vertical="center"/>
      <protection locked="0"/>
    </xf>
    <xf numFmtId="2" fontId="7" fillId="0" borderId="35" xfId="5" applyNumberFormat="1" applyFont="1" applyBorder="1" applyAlignment="1">
      <alignment horizontal="center" vertical="center"/>
      <protection locked="0"/>
    </xf>
    <xf numFmtId="0" fontId="6" fillId="0" borderId="36" xfId="5" applyFont="1" applyBorder="1" applyAlignment="1">
      <alignment horizontal="center" vertical="center"/>
      <protection locked="0"/>
    </xf>
    <xf numFmtId="0" fontId="6" fillId="0" borderId="37" xfId="5" applyFont="1" applyBorder="1" applyAlignment="1">
      <alignment horizontal="center" vertical="center"/>
      <protection locked="0"/>
    </xf>
    <xf numFmtId="2" fontId="7" fillId="0" borderId="37" xfId="5" applyNumberFormat="1" applyFont="1" applyBorder="1" applyAlignment="1">
      <alignment horizontal="center" vertical="center"/>
      <protection locked="0"/>
    </xf>
    <xf numFmtId="2" fontId="6" fillId="0" borderId="37" xfId="5" applyNumberFormat="1" applyFont="1" applyBorder="1" applyAlignment="1">
      <alignment horizontal="center" vertical="center"/>
      <protection locked="0"/>
    </xf>
    <xf numFmtId="2" fontId="6" fillId="0" borderId="38" xfId="5" applyNumberFormat="1" applyFont="1" applyBorder="1" applyAlignment="1">
      <alignment horizontal="center" vertical="center"/>
      <protection locked="0"/>
    </xf>
    <xf numFmtId="2" fontId="7" fillId="0" borderId="0" xfId="5" applyNumberFormat="1" applyFont="1" applyAlignment="1">
      <alignment vertical="top"/>
      <protection locked="0"/>
    </xf>
    <xf numFmtId="0" fontId="6" fillId="2" borderId="0" xfId="3" applyFont="1" applyFill="1"/>
    <xf numFmtId="164" fontId="6" fillId="2" borderId="0" xfId="3" applyNumberFormat="1" applyFont="1" applyFill="1" applyAlignment="1">
      <alignment horizontal="right"/>
    </xf>
    <xf numFmtId="165" fontId="6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/>
    </xf>
    <xf numFmtId="0" fontId="10" fillId="2" borderId="0" xfId="3" applyFont="1" applyFill="1"/>
    <xf numFmtId="164" fontId="10" fillId="2" borderId="0" xfId="3" applyNumberFormat="1" applyFont="1" applyFill="1" applyAlignment="1">
      <alignment horizontal="right"/>
    </xf>
    <xf numFmtId="0" fontId="10" fillId="2" borderId="0" xfId="3" applyFont="1" applyFill="1" applyAlignment="1">
      <alignment horizontal="left"/>
    </xf>
    <xf numFmtId="0" fontId="7" fillId="2" borderId="0" xfId="3" quotePrefix="1" applyFont="1" applyFill="1"/>
    <xf numFmtId="0" fontId="7" fillId="2" borderId="0" xfId="3" quotePrefix="1" applyFont="1" applyFill="1" applyAlignment="1">
      <alignment horizontal="left"/>
    </xf>
    <xf numFmtId="164" fontId="7" fillId="2" borderId="0" xfId="3" applyNumberFormat="1" applyFont="1" applyFill="1"/>
    <xf numFmtId="0" fontId="7" fillId="2" borderId="0" xfId="3" applyFont="1" applyFill="1" applyAlignment="1">
      <alignment horizontal="left"/>
    </xf>
    <xf numFmtId="4" fontId="7" fillId="0" borderId="39" xfId="2" applyNumberFormat="1" applyFont="1" applyBorder="1" applyAlignment="1">
      <alignment horizontal="center" vertical="center" wrapText="1"/>
    </xf>
    <xf numFmtId="0" fontId="13" fillId="0" borderId="13" xfId="0" applyFont="1" applyBorder="1" applyAlignment="1" applyProtection="1">
      <alignment vertical="center" wrapText="1"/>
      <protection locked="0"/>
    </xf>
    <xf numFmtId="0" fontId="13" fillId="0" borderId="18" xfId="0" applyFont="1" applyBorder="1" applyAlignment="1" applyProtection="1">
      <alignment vertical="center" wrapText="1"/>
      <protection locked="0"/>
    </xf>
    <xf numFmtId="0" fontId="7" fillId="0" borderId="25" xfId="5" applyFont="1" applyBorder="1" applyAlignment="1">
      <alignment horizontal="center" vertical="center"/>
      <protection locked="0"/>
    </xf>
    <xf numFmtId="2" fontId="7" fillId="0" borderId="25" xfId="5" applyNumberFormat="1" applyFont="1" applyBorder="1" applyAlignment="1">
      <alignment horizontal="center" vertical="center"/>
      <protection locked="0"/>
    </xf>
    <xf numFmtId="2" fontId="7" fillId="0" borderId="41" xfId="5" applyNumberFormat="1" applyFont="1" applyBorder="1" applyAlignment="1">
      <alignment horizontal="center" vertical="center"/>
      <protection locked="0"/>
    </xf>
    <xf numFmtId="0" fontId="6" fillId="0" borderId="24" xfId="5" applyFont="1" applyBorder="1" applyAlignment="1">
      <alignment horizontal="center" vertical="center"/>
      <protection locked="0"/>
    </xf>
    <xf numFmtId="2" fontId="6" fillId="2" borderId="0" xfId="3" applyNumberFormat="1" applyFont="1" applyFill="1" applyAlignment="1">
      <alignment horizontal="centerContinuous" vertical="center" wrapText="1"/>
    </xf>
    <xf numFmtId="1" fontId="7" fillId="0" borderId="18" xfId="3" applyNumberFormat="1" applyFont="1" applyBorder="1" applyAlignment="1">
      <alignment horizontal="center"/>
    </xf>
    <xf numFmtId="0" fontId="6" fillId="0" borderId="0" xfId="5" applyFont="1" applyAlignment="1">
      <alignment horizontal="centerContinuous" vertical="top"/>
      <protection locked="0"/>
    </xf>
    <xf numFmtId="3" fontId="7" fillId="0" borderId="12" xfId="2" applyNumberFormat="1" applyFont="1" applyBorder="1" applyAlignment="1">
      <alignment horizontal="right" vertical="center" wrapText="1"/>
    </xf>
    <xf numFmtId="4" fontId="6" fillId="0" borderId="39" xfId="2" applyNumberFormat="1" applyFont="1" applyBorder="1" applyAlignment="1">
      <alignment horizontal="center" vertical="center" wrapText="1"/>
    </xf>
    <xf numFmtId="0" fontId="13" fillId="0" borderId="25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4" fontId="13" fillId="0" borderId="18" xfId="4" applyNumberFormat="1" applyFont="1" applyBorder="1" applyAlignment="1">
      <alignment horizontal="left" vertical="center" wrapText="1"/>
    </xf>
    <xf numFmtId="3" fontId="6" fillId="0" borderId="42" xfId="2" applyNumberFormat="1" applyFont="1" applyBorder="1" applyAlignment="1">
      <alignment horizontal="center" vertical="center" wrapText="1"/>
    </xf>
    <xf numFmtId="0" fontId="6" fillId="0" borderId="39" xfId="0" applyFont="1" applyBorder="1" applyAlignment="1" applyProtection="1">
      <alignment vertical="center"/>
      <protection locked="0"/>
    </xf>
    <xf numFmtId="0" fontId="5" fillId="0" borderId="13" xfId="0" applyFont="1" applyBorder="1"/>
    <xf numFmtId="3" fontId="6" fillId="0" borderId="39" xfId="2" applyNumberFormat="1" applyFont="1" applyBorder="1" applyAlignment="1">
      <alignment horizontal="center" vertical="center" wrapText="1"/>
    </xf>
    <xf numFmtId="0" fontId="6" fillId="0" borderId="39" xfId="0" applyFont="1" applyBorder="1" applyAlignment="1" applyProtection="1">
      <alignment vertical="center" wrapText="1"/>
      <protection locked="0"/>
    </xf>
    <xf numFmtId="0" fontId="7" fillId="0" borderId="39" xfId="3" applyFont="1" applyBorder="1" applyAlignment="1">
      <alignment horizontal="center"/>
    </xf>
    <xf numFmtId="2" fontId="7" fillId="0" borderId="39" xfId="3" applyNumberFormat="1" applyFont="1" applyBorder="1" applyAlignment="1">
      <alignment horizontal="center"/>
    </xf>
    <xf numFmtId="4" fontId="14" fillId="0" borderId="13" xfId="0" applyNumberFormat="1" applyFont="1" applyBorder="1"/>
    <xf numFmtId="4" fontId="14" fillId="0" borderId="13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/>
    <xf numFmtId="4" fontId="14" fillId="0" borderId="18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4" fillId="0" borderId="13" xfId="0" applyFont="1" applyBorder="1"/>
    <xf numFmtId="0" fontId="14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2" fontId="5" fillId="0" borderId="13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0" fontId="14" fillId="0" borderId="18" xfId="0" applyFont="1" applyBorder="1"/>
    <xf numFmtId="0" fontId="6" fillId="0" borderId="0" xfId="5" applyFont="1" applyAlignment="1">
      <alignment horizontal="centerContinuous" vertical="center"/>
      <protection locked="0"/>
    </xf>
    <xf numFmtId="0" fontId="7" fillId="0" borderId="8" xfId="3" applyFont="1" applyBorder="1" applyAlignment="1">
      <alignment horizontal="center" vertical="center"/>
    </xf>
    <xf numFmtId="3" fontId="6" fillId="0" borderId="13" xfId="2" applyNumberFormat="1" applyFont="1" applyBorder="1" applyAlignment="1">
      <alignment horizontal="center" vertical="center" wrapText="1"/>
    </xf>
    <xf numFmtId="4" fontId="13" fillId="0" borderId="13" xfId="4" applyNumberFormat="1" applyFont="1" applyBorder="1" applyAlignment="1">
      <alignment horizontal="left" vertical="center" wrapText="1"/>
    </xf>
    <xf numFmtId="0" fontId="7" fillId="0" borderId="13" xfId="3" applyFont="1" applyBorder="1" applyAlignment="1">
      <alignment horizontal="center"/>
    </xf>
    <xf numFmtId="165" fontId="7" fillId="0" borderId="13" xfId="3" applyNumberFormat="1" applyFont="1" applyBorder="1" applyAlignment="1">
      <alignment horizontal="center"/>
    </xf>
    <xf numFmtId="0" fontId="15" fillId="0" borderId="13" xfId="3" applyFont="1" applyBorder="1" applyAlignment="1">
      <alignment horizontal="center"/>
    </xf>
    <xf numFmtId="1" fontId="7" fillId="0" borderId="13" xfId="3" applyNumberFormat="1" applyFont="1" applyBorder="1" applyAlignment="1">
      <alignment horizontal="center"/>
    </xf>
    <xf numFmtId="2" fontId="7" fillId="0" borderId="13" xfId="3" applyNumberFormat="1" applyFont="1" applyBorder="1" applyAlignment="1">
      <alignment horizontal="center"/>
    </xf>
    <xf numFmtId="3" fontId="6" fillId="0" borderId="18" xfId="2" applyNumberFormat="1" applyFont="1" applyBorder="1" applyAlignment="1">
      <alignment horizontal="center" vertical="center" wrapText="1"/>
    </xf>
    <xf numFmtId="0" fontId="15" fillId="0" borderId="18" xfId="3" applyFont="1" applyBorder="1" applyAlignment="1">
      <alignment horizontal="center"/>
    </xf>
    <xf numFmtId="0" fontId="16" fillId="0" borderId="0" xfId="0" applyFont="1"/>
    <xf numFmtId="0" fontId="6" fillId="0" borderId="20" xfId="5" applyFont="1" applyBorder="1" applyAlignment="1">
      <alignment horizontal="center" vertical="center"/>
      <protection locked="0"/>
    </xf>
    <xf numFmtId="0" fontId="6" fillId="0" borderId="13" xfId="5" applyFont="1" applyBorder="1" applyAlignment="1">
      <alignment horizontal="center" vertical="center"/>
      <protection locked="0"/>
    </xf>
    <xf numFmtId="2" fontId="7" fillId="0" borderId="7" xfId="5" applyNumberFormat="1" applyFont="1" applyBorder="1" applyAlignment="1">
      <alignment horizontal="center" vertical="center"/>
      <protection locked="0"/>
    </xf>
    <xf numFmtId="2" fontId="6" fillId="0" borderId="7" xfId="5" applyNumberFormat="1" applyFont="1" applyBorder="1" applyAlignment="1">
      <alignment horizontal="center" vertical="center"/>
      <protection locked="0"/>
    </xf>
    <xf numFmtId="0" fontId="7" fillId="0" borderId="39" xfId="5" applyFont="1" applyBorder="1" applyAlignment="1">
      <alignment horizontal="center" vertical="center"/>
      <protection locked="0"/>
    </xf>
    <xf numFmtId="2" fontId="7" fillId="0" borderId="39" xfId="5" applyNumberFormat="1" applyFont="1" applyBorder="1" applyAlignment="1">
      <alignment horizontal="center" vertical="center"/>
      <protection locked="0"/>
    </xf>
    <xf numFmtId="0" fontId="6" fillId="0" borderId="25" xfId="5" applyFont="1" applyBorder="1" applyAlignment="1">
      <alignment horizontal="center" vertical="center"/>
      <protection locked="0"/>
    </xf>
    <xf numFmtId="0" fontId="6" fillId="0" borderId="11" xfId="7" applyFont="1" applyBorder="1" applyAlignment="1">
      <alignment horizontal="center" vertical="center"/>
    </xf>
    <xf numFmtId="0" fontId="6" fillId="0" borderId="44" xfId="6" applyFont="1" applyBorder="1" applyAlignment="1">
      <alignment horizontal="center"/>
    </xf>
    <xf numFmtId="0" fontId="6" fillId="0" borderId="40" xfId="7" applyFont="1" applyBorder="1" applyAlignment="1">
      <alignment horizontal="center"/>
    </xf>
    <xf numFmtId="0" fontId="6" fillId="0" borderId="11" xfId="7" applyFont="1" applyBorder="1" applyAlignment="1">
      <alignment horizontal="center"/>
    </xf>
    <xf numFmtId="0" fontId="6" fillId="0" borderId="43" xfId="7" applyFont="1" applyBorder="1" applyAlignment="1">
      <alignment horizontal="center"/>
    </xf>
    <xf numFmtId="164" fontId="6" fillId="0" borderId="11" xfId="7" applyNumberFormat="1" applyFont="1" applyBorder="1" applyAlignment="1">
      <alignment horizontal="center"/>
    </xf>
    <xf numFmtId="164" fontId="6" fillId="0" borderId="11" xfId="6" applyNumberFormat="1" applyFont="1" applyBorder="1" applyAlignment="1">
      <alignment horizontal="center"/>
    </xf>
    <xf numFmtId="164" fontId="6" fillId="0" borderId="40" xfId="6" applyNumberFormat="1" applyFont="1" applyBorder="1" applyAlignment="1">
      <alignment horizontal="center"/>
    </xf>
    <xf numFmtId="164" fontId="6" fillId="0" borderId="7" xfId="1" applyNumberFormat="1" applyFont="1" applyBorder="1" applyAlignment="1" applyProtection="1">
      <alignment horizontal="center" vertical="center"/>
      <protection locked="0"/>
    </xf>
    <xf numFmtId="164" fontId="6" fillId="0" borderId="45" xfId="1" applyNumberFormat="1" applyFont="1" applyBorder="1" applyAlignment="1" applyProtection="1">
      <alignment horizontal="center" vertical="center"/>
      <protection locked="0"/>
    </xf>
    <xf numFmtId="1" fontId="6" fillId="0" borderId="45" xfId="1" applyNumberFormat="1" applyFont="1" applyBorder="1" applyAlignment="1" applyProtection="1">
      <alignment horizontal="center" vertical="center"/>
      <protection locked="0"/>
    </xf>
    <xf numFmtId="1" fontId="6" fillId="0" borderId="7" xfId="1" applyNumberFormat="1" applyFont="1" applyBorder="1" applyAlignment="1" applyProtection="1">
      <alignment horizontal="center" vertical="center"/>
      <protection locked="0"/>
    </xf>
    <xf numFmtId="0" fontId="6" fillId="0" borderId="7" xfId="6" applyFont="1" applyBorder="1" applyAlignment="1">
      <alignment horizontal="center"/>
    </xf>
    <xf numFmtId="0" fontId="7" fillId="0" borderId="39" xfId="6" applyFont="1" applyBorder="1" applyAlignment="1">
      <alignment horizontal="center" vertical="center"/>
    </xf>
    <xf numFmtId="1" fontId="7" fillId="0" borderId="39" xfId="1" applyNumberFormat="1" applyFont="1" applyBorder="1" applyAlignment="1" applyProtection="1">
      <alignment horizontal="left" vertical="center" wrapText="1"/>
      <protection locked="0"/>
    </xf>
    <xf numFmtId="1" fontId="7" fillId="0" borderId="39" xfId="1" applyNumberFormat="1" applyFont="1" applyBorder="1" applyAlignment="1" applyProtection="1">
      <alignment horizontal="center" vertical="center" wrapText="1"/>
      <protection locked="0"/>
    </xf>
    <xf numFmtId="2" fontId="7" fillId="2" borderId="39" xfId="6" applyNumberFormat="1" applyFont="1" applyFill="1" applyBorder="1" applyAlignment="1">
      <alignment horizontal="center" vertical="center"/>
    </xf>
    <xf numFmtId="2" fontId="7" fillId="0" borderId="39" xfId="6" applyNumberFormat="1" applyFont="1" applyBorder="1" applyAlignment="1">
      <alignment horizontal="center" vertical="center"/>
    </xf>
    <xf numFmtId="0" fontId="7" fillId="2" borderId="20" xfId="6" applyFont="1" applyFill="1" applyBorder="1" applyAlignment="1">
      <alignment horizontal="center" vertical="center"/>
    </xf>
    <xf numFmtId="1" fontId="7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5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2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2" fontId="7" fillId="2" borderId="13" xfId="6" applyNumberFormat="1" applyFont="1" applyFill="1" applyBorder="1" applyAlignment="1">
      <alignment horizontal="center" vertical="center"/>
    </xf>
    <xf numFmtId="0" fontId="7" fillId="2" borderId="13" xfId="6" applyFont="1" applyFill="1" applyBorder="1" applyAlignment="1">
      <alignment horizontal="center" vertical="center"/>
    </xf>
    <xf numFmtId="0" fontId="19" fillId="0" borderId="8" xfId="8" applyFont="1" applyBorder="1"/>
    <xf numFmtId="0" fontId="19" fillId="0" borderId="8" xfId="8" applyFont="1" applyBorder="1" applyAlignment="1">
      <alignment horizontal="center"/>
    </xf>
    <xf numFmtId="165" fontId="19" fillId="0" borderId="8" xfId="8" applyNumberFormat="1" applyFont="1" applyBorder="1" applyAlignment="1">
      <alignment horizontal="center"/>
    </xf>
    <xf numFmtId="2" fontId="19" fillId="0" borderId="8" xfId="8" applyNumberFormat="1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6" fillId="0" borderId="39" xfId="5" applyFont="1" applyBorder="1" applyAlignment="1">
      <alignment horizontal="center" vertical="center"/>
      <protection locked="0"/>
    </xf>
    <xf numFmtId="0" fontId="6" fillId="0" borderId="18" xfId="5" applyFont="1" applyBorder="1" applyAlignment="1">
      <alignment horizontal="center" vertical="center"/>
      <protection locked="0"/>
    </xf>
    <xf numFmtId="0" fontId="5" fillId="0" borderId="0" xfId="0" applyFont="1" applyAlignment="1">
      <alignment vertical="center"/>
    </xf>
    <xf numFmtId="0" fontId="14" fillId="0" borderId="13" xfId="0" applyFont="1" applyBorder="1" applyAlignment="1">
      <alignment horizontal="center" vertical="center"/>
    </xf>
    <xf numFmtId="2" fontId="5" fillId="0" borderId="13" xfId="0" applyNumberFormat="1" applyFont="1" applyBorder="1"/>
    <xf numFmtId="1" fontId="5" fillId="0" borderId="1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2" fontId="7" fillId="0" borderId="8" xfId="3" applyNumberFormat="1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2" fontId="7" fillId="0" borderId="39" xfId="3" applyNumberFormat="1" applyFont="1" applyBorder="1" applyAlignment="1">
      <alignment horizontal="center" vertical="center"/>
    </xf>
    <xf numFmtId="164" fontId="6" fillId="0" borderId="39" xfId="2" applyNumberFormat="1" applyFont="1" applyBorder="1" applyAlignment="1">
      <alignment horizontal="center" vertical="center" wrapText="1"/>
    </xf>
    <xf numFmtId="165" fontId="7" fillId="0" borderId="39" xfId="3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16" fillId="0" borderId="0" xfId="0" applyNumberFormat="1" applyFont="1"/>
    <xf numFmtId="0" fontId="20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3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2" fontId="7" fillId="0" borderId="22" xfId="3" applyNumberFormat="1" applyFont="1" applyBorder="1" applyAlignment="1">
      <alignment horizontal="center" vertical="center" wrapText="1"/>
    </xf>
    <xf numFmtId="2" fontId="7" fillId="0" borderId="23" xfId="3" applyNumberFormat="1" applyFont="1" applyBorder="1" applyAlignment="1">
      <alignment horizontal="center" vertical="center"/>
    </xf>
    <xf numFmtId="2" fontId="7" fillId="0" borderId="21" xfId="3" applyNumberFormat="1" applyFont="1" applyBorder="1" applyAlignment="1">
      <alignment horizontal="center" vertical="center"/>
    </xf>
    <xf numFmtId="4" fontId="6" fillId="0" borderId="2" xfId="2" applyNumberFormat="1" applyFont="1" applyBorder="1" applyAlignment="1">
      <alignment horizontal="center" vertical="center" wrapText="1"/>
    </xf>
    <xf numFmtId="4" fontId="6" fillId="0" borderId="7" xfId="2" applyNumberFormat="1" applyFont="1" applyBorder="1" applyAlignment="1">
      <alignment horizontal="center" vertical="center" wrapText="1"/>
    </xf>
    <xf numFmtId="4" fontId="7" fillId="0" borderId="14" xfId="2" applyNumberFormat="1" applyFont="1" applyBorder="1" applyAlignment="1">
      <alignment horizontal="center" vertical="center" wrapText="1"/>
    </xf>
    <xf numFmtId="4" fontId="7" fillId="0" borderId="15" xfId="2" applyNumberFormat="1" applyFont="1" applyBorder="1" applyAlignment="1">
      <alignment horizontal="center" vertical="center" wrapText="1"/>
    </xf>
    <xf numFmtId="4" fontId="7" fillId="0" borderId="16" xfId="2" applyNumberFormat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 wrapText="1"/>
    </xf>
    <xf numFmtId="3" fontId="6" fillId="0" borderId="6" xfId="2" applyNumberFormat="1" applyFont="1" applyBorder="1" applyAlignment="1">
      <alignment horizontal="center" vertical="center" wrapText="1"/>
    </xf>
    <xf numFmtId="4" fontId="6" fillId="0" borderId="3" xfId="2" applyNumberFormat="1" applyFont="1" applyBorder="1" applyAlignment="1">
      <alignment horizontal="center" vertical="center" wrapText="1"/>
    </xf>
    <xf numFmtId="4" fontId="6" fillId="0" borderId="4" xfId="2" applyNumberFormat="1" applyFont="1" applyBorder="1" applyAlignment="1">
      <alignment horizontal="center" vertical="center" wrapText="1"/>
    </xf>
    <xf numFmtId="4" fontId="6" fillId="0" borderId="5" xfId="2" applyNumberFormat="1" applyFont="1" applyBorder="1" applyAlignment="1">
      <alignment horizontal="center" vertical="center" wrapText="1"/>
    </xf>
    <xf numFmtId="4" fontId="7" fillId="0" borderId="13" xfId="2" applyNumberFormat="1" applyFont="1" applyBorder="1" applyAlignment="1">
      <alignment horizontal="center" vertical="center" wrapText="1"/>
    </xf>
    <xf numFmtId="4" fontId="7" fillId="0" borderId="26" xfId="2" applyNumberFormat="1" applyFont="1" applyBorder="1" applyAlignment="1">
      <alignment horizontal="center" vertical="center" wrapText="1"/>
    </xf>
    <xf numFmtId="4" fontId="7" fillId="0" borderId="27" xfId="2" applyNumberFormat="1" applyFont="1" applyBorder="1" applyAlignment="1">
      <alignment horizontal="center" vertical="center" wrapText="1"/>
    </xf>
    <xf numFmtId="4" fontId="7" fillId="0" borderId="28" xfId="2" applyNumberFormat="1" applyFont="1" applyBorder="1" applyAlignment="1">
      <alignment horizontal="center" vertical="center" wrapText="1"/>
    </xf>
    <xf numFmtId="4" fontId="7" fillId="0" borderId="18" xfId="2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/>
    </xf>
    <xf numFmtId="0" fontId="6" fillId="0" borderId="43" xfId="0" applyFont="1" applyBorder="1" applyAlignment="1">
      <alignment horizontal="left"/>
    </xf>
    <xf numFmtId="0" fontId="6" fillId="3" borderId="43" xfId="0" applyFont="1" applyFill="1" applyBorder="1" applyAlignment="1">
      <alignment horizontal="left" vertical="center"/>
    </xf>
    <xf numFmtId="0" fontId="6" fillId="3" borderId="43" xfId="0" applyFont="1" applyFill="1" applyBorder="1" applyAlignment="1">
      <alignment horizontal="left"/>
    </xf>
    <xf numFmtId="0" fontId="6" fillId="0" borderId="4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9" xfId="5" applyFont="1" applyBorder="1" applyAlignment="1">
      <alignment horizontal="center" vertical="center"/>
      <protection locked="0"/>
    </xf>
    <xf numFmtId="0" fontId="6" fillId="0" borderId="18" xfId="5" applyFont="1" applyBorder="1" applyAlignment="1">
      <alignment horizontal="center" vertical="center"/>
      <protection locked="0"/>
    </xf>
    <xf numFmtId="0" fontId="6" fillId="0" borderId="8" xfId="5" applyFont="1" applyBorder="1" applyAlignment="1">
      <alignment horizontal="center" vertical="center"/>
      <protection locked="0"/>
    </xf>
    <xf numFmtId="0" fontId="6" fillId="0" borderId="22" xfId="5" applyFont="1" applyBorder="1" applyAlignment="1">
      <alignment horizontal="left" vertical="center"/>
      <protection locked="0"/>
    </xf>
    <xf numFmtId="0" fontId="6" fillId="0" borderId="23" xfId="5" applyFont="1" applyBorder="1" applyAlignment="1">
      <alignment horizontal="left" vertical="center"/>
      <protection locked="0"/>
    </xf>
    <xf numFmtId="0" fontId="6" fillId="0" borderId="21" xfId="5" applyFont="1" applyBorder="1" applyAlignment="1">
      <alignment horizontal="left" vertical="center"/>
      <protection locked="0"/>
    </xf>
    <xf numFmtId="0" fontId="6" fillId="0" borderId="11" xfId="6" applyFont="1" applyBorder="1" applyAlignment="1">
      <alignment horizontal="center" vertical="center"/>
    </xf>
    <xf numFmtId="0" fontId="6" fillId="0" borderId="40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1" fontId="6" fillId="0" borderId="11" xfId="6" applyNumberFormat="1" applyFont="1" applyBorder="1" applyAlignment="1">
      <alignment horizontal="center" vertical="center"/>
    </xf>
    <xf numFmtId="0" fontId="6" fillId="0" borderId="22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/>
    </xf>
    <xf numFmtId="0" fontId="6" fillId="0" borderId="21" xfId="7" applyFont="1" applyBorder="1" applyAlignment="1">
      <alignment horizontal="center" vertical="center"/>
    </xf>
    <xf numFmtId="0" fontId="6" fillId="0" borderId="22" xfId="6" applyFont="1" applyBorder="1" applyAlignment="1">
      <alignment horizontal="center"/>
    </xf>
    <xf numFmtId="0" fontId="6" fillId="0" borderId="21" xfId="6" applyFont="1" applyBorder="1" applyAlignment="1">
      <alignment horizontal="center"/>
    </xf>
    <xf numFmtId="2" fontId="7" fillId="0" borderId="11" xfId="6" applyNumberFormat="1" applyFont="1" applyBorder="1" applyAlignment="1">
      <alignment horizontal="center" vertical="center"/>
    </xf>
    <xf numFmtId="2" fontId="7" fillId="0" borderId="40" xfId="6" applyNumberFormat="1" applyFont="1" applyBorder="1" applyAlignment="1">
      <alignment horizontal="center" vertical="center"/>
    </xf>
    <xf numFmtId="0" fontId="6" fillId="0" borderId="29" xfId="5" applyFont="1" applyBorder="1" applyAlignment="1">
      <alignment horizontal="center" vertical="center"/>
      <protection locked="0"/>
    </xf>
    <xf numFmtId="0" fontId="6" fillId="0" borderId="17" xfId="5" applyFont="1" applyBorder="1" applyAlignment="1">
      <alignment horizontal="center" vertical="center"/>
      <protection locked="0"/>
    </xf>
    <xf numFmtId="0" fontId="6" fillId="0" borderId="30" xfId="5" applyFont="1" applyBorder="1" applyAlignment="1">
      <alignment horizontal="center" vertical="center"/>
      <protection locked="0"/>
    </xf>
    <xf numFmtId="0" fontId="6" fillId="0" borderId="31" xfId="5" applyFont="1" applyBorder="1" applyAlignment="1">
      <alignment horizontal="center" vertical="center"/>
      <protection locked="0"/>
    </xf>
    <xf numFmtId="2" fontId="6" fillId="2" borderId="0" xfId="3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9">
    <cellStyle name="Comma" xfId="1" builtinId="3"/>
    <cellStyle name="Normal" xfId="0" builtinId="0"/>
    <cellStyle name="Normal 2" xfId="5" xr:uid="{00000000-0005-0000-0000-000002000000}"/>
    <cellStyle name="Normal 2 2" xfId="3" xr:uid="{00000000-0005-0000-0000-000003000000}"/>
    <cellStyle name="Normal_DTKSDH_KLchi tiet" xfId="6" xr:uid="{00000000-0005-0000-0000-000004000000}"/>
    <cellStyle name="Normal_DTKSDH_Sheet1" xfId="7" xr:uid="{00000000-0005-0000-0000-000005000000}"/>
    <cellStyle name="Normal_khoiluong" xfId="4" xr:uid="{00000000-0005-0000-0000-000006000000}"/>
    <cellStyle name="Normal_Kl_congKyVy" xfId="2" xr:uid="{00000000-0005-0000-0000-000007000000}"/>
    <cellStyle name="Normal_Sheet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00.Hoang%202025/01.%20Thanh/3.%20Sc%20Kxay-NaoVet/XA%20KIEN%20MINH/KenhDat(XaKM)/6.%20NVet%20Kenh%20VuVi/DT%20Nvet%20KenhVuV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00.Hoang%202025/01.%20Thanh/3.%20Sc%20Kxay-NaoVet/XA%20KIEN%20MINH/KenhDat(XaKM)/7.%20NVet%20Kenh%2012+odien+9/DT%20Nvet%20KenhOngDien-SongCo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00.Hoang%202025/01.%20Thanh/3.%20Sc%20Kxay-NaoVet/XA%20KIEN%20MINH/KenhDat(XaKM)/7.%20NVet%20Kenh%2012+odien+9/DT%20Nvet%20KenhSo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00.Hoang%202025/01.%20Thanh/3.%20Sc%20Kxay-NaoVet/XA%20KIEN%20MINH/KenhDat(XaKM)/7.%20NVet%20Kenh%2012+odien+9/DT%20Nvet%20KenhSo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KL"/>
      <sheetName val="KLCN"/>
      <sheetName val="KL KSDH"/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2">
          <cell r="A2" t="str">
            <v>CÔNG TRÌNH: SỬA CHỮA, NẠO VÉT  KÊNH THỦY LỢI NỘI ĐỒNG</v>
          </cell>
        </row>
      </sheetData>
      <sheetData sheetId="1"/>
      <sheetData sheetId="2"/>
      <sheetData sheetId="3">
        <row r="6">
          <cell r="F6" t="str">
            <v>HẠNG MỤC: NẠO VÉT, ĐẮP BỜ TUYẾN KÊNH CỬA LÀNG VŨ VỊ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KL"/>
      <sheetName val="KLCN"/>
      <sheetName val="KL KSDH"/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2">
          <cell r="A2" t="str">
            <v>CÔNG TRÌNH: SỬA CHỮA, NẠO VÉT  KÊNH THỦY LỢI NỘI ĐỒNG</v>
          </cell>
        </row>
      </sheetData>
      <sheetData sheetId="1"/>
      <sheetData sheetId="2"/>
      <sheetData sheetId="3">
        <row r="6">
          <cell r="F6" t="str">
            <v>HẠNG MỤC: NẠO VÉT, ĐẮP BỜ TUYẾN KÊNH ÔNG DIỆN ĐI SÔNG CỐC THÔN THẤP LINH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KL"/>
      <sheetName val="KLCN"/>
      <sheetName val="KL KSDH"/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2">
          <cell r="A2" t="str">
            <v>CÔNG TRÌNH: SỬA CHỮA, NẠO VÉT  KÊNH THỦY LỢI NỘI ĐỒNG</v>
          </cell>
        </row>
      </sheetData>
      <sheetData sheetId="1"/>
      <sheetData sheetId="2"/>
      <sheetData sheetId="3">
        <row r="6">
          <cell r="F6" t="str">
            <v>HẠNG MỤC: NẠO VÉT, ĐẮP BỜ TUYẾN KÊNH SỐ 9 THÔN ĐẠI ĐỒNG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KL"/>
      <sheetName val="KLCN"/>
      <sheetName val="KL KSDH"/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2">
          <cell r="A2" t="str">
            <v>CÔNG TRÌNH: SỬA CHỮA, NẠO VÉT  KÊNH THỦY LỢI NỘI ĐỒNG</v>
          </cell>
        </row>
      </sheetData>
      <sheetData sheetId="1"/>
      <sheetData sheetId="2"/>
      <sheetData sheetId="3">
        <row r="6">
          <cell r="F6" t="str">
            <v>HẠNG MỤC: NẠO VÉT, ĐẮP BỜ TUYẾN KÊNH SỐ 13 THÔN PHONG CẦU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view="pageBreakPreview" zoomScale="70" zoomScaleNormal="85" zoomScaleSheetLayoutView="70" workbookViewId="0">
      <pane ySplit="7" topLeftCell="A8" activePane="bottomLeft" state="frozen"/>
      <selection activeCell="J25" sqref="J20:Q25"/>
      <selection pane="bottomLeft" activeCell="H18" sqref="H18"/>
    </sheetView>
  </sheetViews>
  <sheetFormatPr defaultColWidth="9.140625" defaultRowHeight="16.5" x14ac:dyDescent="0.25"/>
  <cols>
    <col min="1" max="1" width="9.140625" style="1"/>
    <col min="2" max="2" width="44.5703125" style="1" customWidth="1"/>
    <col min="3" max="4" width="9.140625" style="1"/>
    <col min="5" max="5" width="10.85546875" style="1" bestFit="1" customWidth="1"/>
    <col min="6" max="7" width="9.140625" style="1"/>
    <col min="8" max="8" width="12.7109375" style="1" bestFit="1" customWidth="1"/>
    <col min="9" max="9" width="13" style="1" bestFit="1" customWidth="1"/>
    <col min="10" max="16384" width="9.140625" style="1"/>
  </cols>
  <sheetData>
    <row r="1" spans="1:12" ht="18.75" x14ac:dyDescent="0.3">
      <c r="A1" s="26" t="s">
        <v>37</v>
      </c>
      <c r="B1" s="27"/>
      <c r="C1" s="27"/>
      <c r="D1" s="27"/>
      <c r="E1" s="27"/>
      <c r="F1" s="27"/>
      <c r="G1" s="27"/>
      <c r="H1" s="27"/>
      <c r="I1" s="27"/>
    </row>
    <row r="2" spans="1:12" ht="43.9" customHeight="1" x14ac:dyDescent="0.25">
      <c r="A2" s="175" t="s">
        <v>153</v>
      </c>
      <c r="B2" s="175"/>
      <c r="C2" s="175"/>
      <c r="D2" s="175"/>
      <c r="E2" s="175"/>
      <c r="F2" s="175"/>
      <c r="G2" s="175"/>
      <c r="H2" s="175"/>
      <c r="I2" s="175"/>
    </row>
    <row r="3" spans="1:12" ht="18.75" x14ac:dyDescent="0.25">
      <c r="A3" s="175" t="s">
        <v>154</v>
      </c>
      <c r="B3" s="175"/>
      <c r="C3" s="175"/>
      <c r="D3" s="175"/>
      <c r="E3" s="175"/>
      <c r="F3" s="175"/>
      <c r="G3" s="175"/>
      <c r="H3" s="175"/>
      <c r="I3" s="175"/>
    </row>
    <row r="4" spans="1:12" ht="17.25" thickBot="1" x14ac:dyDescent="0.3"/>
    <row r="5" spans="1:12" x14ac:dyDescent="0.25">
      <c r="A5" s="184" t="s">
        <v>0</v>
      </c>
      <c r="B5" s="179" t="s">
        <v>1</v>
      </c>
      <c r="C5" s="179" t="s">
        <v>2</v>
      </c>
      <c r="D5" s="179" t="s">
        <v>3</v>
      </c>
      <c r="E5" s="186" t="s">
        <v>4</v>
      </c>
      <c r="F5" s="187"/>
      <c r="G5" s="188"/>
      <c r="H5" s="179" t="s">
        <v>5</v>
      </c>
      <c r="I5" s="179" t="s">
        <v>169</v>
      </c>
    </row>
    <row r="6" spans="1:12" ht="45.6" customHeight="1" x14ac:dyDescent="0.25">
      <c r="A6" s="185"/>
      <c r="B6" s="180"/>
      <c r="C6" s="180"/>
      <c r="D6" s="180"/>
      <c r="E6" s="2" t="s">
        <v>7</v>
      </c>
      <c r="F6" s="2" t="s">
        <v>8</v>
      </c>
      <c r="G6" s="2" t="s">
        <v>9</v>
      </c>
      <c r="H6" s="180"/>
      <c r="I6" s="180"/>
    </row>
    <row r="7" spans="1:12" x14ac:dyDescent="0.25">
      <c r="A7" s="3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5" t="s">
        <v>18</v>
      </c>
    </row>
    <row r="8" spans="1:12" x14ac:dyDescent="0.25">
      <c r="A8" s="6">
        <v>1</v>
      </c>
      <c r="B8" s="7" t="s">
        <v>38</v>
      </c>
      <c r="C8" s="8" t="s">
        <v>19</v>
      </c>
      <c r="D8" s="8"/>
      <c r="E8" s="8"/>
      <c r="F8" s="8"/>
      <c r="G8" s="8"/>
      <c r="H8" s="9"/>
      <c r="I8" s="8">
        <f>SUM(H9:H9)</f>
        <v>16917.032499999998</v>
      </c>
    </row>
    <row r="9" spans="1:12" x14ac:dyDescent="0.25">
      <c r="A9" s="10"/>
      <c r="B9" s="11" t="s">
        <v>20</v>
      </c>
      <c r="C9" s="12"/>
      <c r="D9" s="13"/>
      <c r="E9" s="181" t="s">
        <v>21</v>
      </c>
      <c r="F9" s="182"/>
      <c r="G9" s="183"/>
      <c r="H9" s="12">
        <f>KLCN!F447</f>
        <v>16917.032499999998</v>
      </c>
      <c r="I9" s="12"/>
    </row>
    <row r="10" spans="1:12" x14ac:dyDescent="0.25">
      <c r="A10" s="79">
        <v>2</v>
      </c>
      <c r="B10" s="80" t="s">
        <v>22</v>
      </c>
      <c r="C10" s="75" t="s">
        <v>19</v>
      </c>
      <c r="D10" s="75"/>
      <c r="E10" s="64"/>
      <c r="F10" s="64"/>
      <c r="G10" s="64"/>
      <c r="H10" s="64"/>
      <c r="I10" s="75">
        <f>H11+H12</f>
        <v>10574.371000000003</v>
      </c>
    </row>
    <row r="11" spans="1:12" x14ac:dyDescent="0.25">
      <c r="A11" s="74"/>
      <c r="B11" s="11" t="s">
        <v>166</v>
      </c>
      <c r="C11" s="12"/>
      <c r="D11" s="13"/>
      <c r="E11" s="12"/>
      <c r="F11" s="12"/>
      <c r="G11" s="12"/>
      <c r="H11" s="159">
        <f>KLCN!F448*10%</f>
        <v>1057.4371000000001</v>
      </c>
      <c r="I11" s="12"/>
    </row>
    <row r="12" spans="1:12" x14ac:dyDescent="0.25">
      <c r="A12" s="74"/>
      <c r="B12" s="11" t="s">
        <v>167</v>
      </c>
      <c r="C12" s="12"/>
      <c r="D12" s="13"/>
      <c r="E12" s="81"/>
      <c r="F12" s="81"/>
      <c r="G12" s="81"/>
      <c r="H12" s="159">
        <f>KLCN!F448*90%</f>
        <v>9516.9339000000018</v>
      </c>
      <c r="I12" s="12"/>
    </row>
    <row r="13" spans="1:12" x14ac:dyDescent="0.25">
      <c r="A13" s="82">
        <v>3</v>
      </c>
      <c r="B13" s="83" t="s">
        <v>25</v>
      </c>
      <c r="C13" s="75" t="s">
        <v>26</v>
      </c>
      <c r="D13" s="84"/>
      <c r="E13" s="85"/>
      <c r="F13" s="84"/>
      <c r="G13" s="84"/>
      <c r="H13" s="85"/>
      <c r="I13" s="82">
        <f>SUM(H14:H14)</f>
        <v>113177.90000000001</v>
      </c>
    </row>
    <row r="14" spans="1:12" x14ac:dyDescent="0.25">
      <c r="A14" s="106"/>
      <c r="B14" s="107"/>
      <c r="C14" s="12"/>
      <c r="D14" s="108">
        <v>1</v>
      </c>
      <c r="E14" s="109">
        <f>KLCN!F444</f>
        <v>7301.8</v>
      </c>
      <c r="F14" s="108" t="s">
        <v>168</v>
      </c>
      <c r="G14" s="110">
        <v>15.5</v>
      </c>
      <c r="H14" s="111">
        <f>D14*E14*G14</f>
        <v>113177.90000000001</v>
      </c>
      <c r="I14" s="12"/>
    </row>
    <row r="15" spans="1:12" ht="55.5" customHeight="1" x14ac:dyDescent="0.25">
      <c r="A15" s="19">
        <v>4</v>
      </c>
      <c r="B15" s="20" t="s">
        <v>29</v>
      </c>
      <c r="C15" s="2" t="s">
        <v>30</v>
      </c>
      <c r="D15" s="105"/>
      <c r="E15" s="176" t="s">
        <v>31</v>
      </c>
      <c r="F15" s="177"/>
      <c r="G15" s="177"/>
      <c r="H15" s="178"/>
      <c r="I15" s="24">
        <f>1.5*3*0.016*4*7850</f>
        <v>2260.8000000000002</v>
      </c>
    </row>
    <row r="16" spans="1:12" ht="33" x14ac:dyDescent="0.25">
      <c r="A16" s="24">
        <v>5</v>
      </c>
      <c r="B16" s="20" t="s">
        <v>32</v>
      </c>
      <c r="C16" s="2" t="s">
        <v>33</v>
      </c>
      <c r="D16" s="161"/>
      <c r="E16" s="161"/>
      <c r="F16" s="161"/>
      <c r="G16" s="161"/>
      <c r="H16" s="161"/>
      <c r="I16" s="24">
        <f>E14*5/1000</f>
        <v>36.509</v>
      </c>
      <c r="L16" s="157" t="s">
        <v>150</v>
      </c>
    </row>
    <row r="17" spans="1:12" ht="33" x14ac:dyDescent="0.25">
      <c r="A17" s="19">
        <v>6</v>
      </c>
      <c r="B17" s="20" t="s">
        <v>27</v>
      </c>
      <c r="C17" s="2" t="s">
        <v>28</v>
      </c>
      <c r="D17" s="105"/>
      <c r="E17" s="162"/>
      <c r="F17" s="105"/>
      <c r="G17" s="163"/>
      <c r="H17" s="162"/>
      <c r="I17" s="24">
        <f>2*15</f>
        <v>30</v>
      </c>
      <c r="L17" s="168" t="s">
        <v>149</v>
      </c>
    </row>
    <row r="18" spans="1:12" ht="23.25" customHeight="1" x14ac:dyDescent="0.25">
      <c r="A18" s="19">
        <v>7</v>
      </c>
      <c r="B18" s="20" t="s">
        <v>79</v>
      </c>
      <c r="C18" s="2" t="s">
        <v>19</v>
      </c>
      <c r="D18" s="105"/>
      <c r="E18" s="162"/>
      <c r="F18" s="105"/>
      <c r="G18" s="163"/>
      <c r="H18" s="162"/>
      <c r="I18" s="24">
        <f>I8-I10</f>
        <v>6342.6614999999947</v>
      </c>
    </row>
    <row r="19" spans="1:12" ht="37.5" customHeight="1" x14ac:dyDescent="0.25">
      <c r="A19" s="82">
        <v>8</v>
      </c>
      <c r="B19" s="83" t="s">
        <v>80</v>
      </c>
      <c r="C19" s="75" t="s">
        <v>81</v>
      </c>
      <c r="D19" s="164"/>
      <c r="E19" s="165"/>
      <c r="F19" s="164"/>
      <c r="G19" s="164"/>
      <c r="H19" s="165"/>
      <c r="I19" s="82">
        <f>SUM(H22:H33)</f>
        <v>5817</v>
      </c>
      <c r="J19" s="1">
        <v>7250</v>
      </c>
      <c r="K19" s="174">
        <f>I19-J19</f>
        <v>-1433</v>
      </c>
    </row>
    <row r="20" spans="1:12" s="157" customFormat="1" ht="17.25" hidden="1" x14ac:dyDescent="0.25">
      <c r="A20" s="93"/>
      <c r="B20" s="170" t="s">
        <v>58</v>
      </c>
      <c r="C20" s="93"/>
      <c r="D20" s="93"/>
      <c r="E20" s="93"/>
      <c r="F20" s="93"/>
      <c r="G20" s="93"/>
      <c r="H20" s="93"/>
      <c r="I20" s="93"/>
    </row>
    <row r="21" spans="1:12" s="157" customFormat="1" hidden="1" x14ac:dyDescent="0.25">
      <c r="A21" s="93"/>
      <c r="B21" s="158" t="s">
        <v>143</v>
      </c>
      <c r="C21" s="93"/>
      <c r="D21" s="93"/>
      <c r="E21" s="88">
        <v>0</v>
      </c>
      <c r="F21" s="93">
        <v>10</v>
      </c>
      <c r="G21" s="93" t="s">
        <v>82</v>
      </c>
      <c r="H21" s="93">
        <f>F21*E21</f>
        <v>0</v>
      </c>
      <c r="I21" s="93"/>
    </row>
    <row r="22" spans="1:12" s="157" customFormat="1" ht="17.25" hidden="1" x14ac:dyDescent="0.25">
      <c r="A22" s="93"/>
      <c r="B22" s="170" t="s">
        <v>62</v>
      </c>
      <c r="C22" s="93"/>
      <c r="D22" s="93"/>
      <c r="E22" s="88"/>
      <c r="F22" s="93"/>
      <c r="G22" s="93"/>
      <c r="H22" s="93"/>
      <c r="I22" s="93"/>
    </row>
    <row r="23" spans="1:12" s="157" customFormat="1" hidden="1" x14ac:dyDescent="0.25">
      <c r="A23" s="93"/>
      <c r="B23" s="158" t="s">
        <v>151</v>
      </c>
      <c r="C23" s="93"/>
      <c r="D23" s="93"/>
      <c r="E23" s="88">
        <v>0</v>
      </c>
      <c r="F23" s="93">
        <v>10</v>
      </c>
      <c r="G23" s="93" t="s">
        <v>82</v>
      </c>
      <c r="H23" s="93">
        <f t="shared" ref="H23:H35" si="0">F23*E23</f>
        <v>0</v>
      </c>
      <c r="I23" s="93"/>
    </row>
    <row r="24" spans="1:12" s="157" customFormat="1" hidden="1" x14ac:dyDescent="0.25">
      <c r="A24" s="93"/>
      <c r="B24" s="158" t="s">
        <v>152</v>
      </c>
      <c r="C24" s="93"/>
      <c r="D24" s="93"/>
      <c r="E24" s="88">
        <v>0</v>
      </c>
      <c r="F24" s="93">
        <v>10</v>
      </c>
      <c r="G24" s="93" t="s">
        <v>82</v>
      </c>
      <c r="H24" s="93">
        <f t="shared" ref="H24" si="1">F24*E24</f>
        <v>0</v>
      </c>
      <c r="I24" s="93"/>
    </row>
    <row r="25" spans="1:12" s="157" customFormat="1" ht="17.25" x14ac:dyDescent="0.25">
      <c r="A25" s="93"/>
      <c r="B25" s="171" t="s">
        <v>64</v>
      </c>
      <c r="C25" s="93"/>
      <c r="D25" s="93"/>
      <c r="E25" s="88"/>
      <c r="F25" s="93"/>
      <c r="G25" s="93"/>
      <c r="H25" s="93"/>
      <c r="I25" s="93"/>
    </row>
    <row r="26" spans="1:12" s="157" customFormat="1" x14ac:dyDescent="0.25">
      <c r="A26" s="93"/>
      <c r="B26" s="173" t="s">
        <v>143</v>
      </c>
      <c r="C26" s="93"/>
      <c r="D26" s="93"/>
      <c r="E26" s="88">
        <f>KLCN!B181</f>
        <v>334</v>
      </c>
      <c r="F26" s="93">
        <v>10</v>
      </c>
      <c r="G26" s="93" t="s">
        <v>82</v>
      </c>
      <c r="H26" s="93">
        <f t="shared" ref="H26" si="2">F26*E26</f>
        <v>3340</v>
      </c>
      <c r="I26" s="93"/>
    </row>
    <row r="27" spans="1:12" s="157" customFormat="1" x14ac:dyDescent="0.25">
      <c r="A27" s="93"/>
      <c r="B27" s="173" t="s">
        <v>144</v>
      </c>
      <c r="C27" s="93"/>
      <c r="D27" s="93"/>
      <c r="E27" s="88">
        <f>KLCN!C176+KLCN!C178</f>
        <v>70.5</v>
      </c>
      <c r="F27" s="93">
        <v>10</v>
      </c>
      <c r="G27" s="93" t="s">
        <v>82</v>
      </c>
      <c r="H27" s="93">
        <f t="shared" ref="H27" si="3">F27*E27</f>
        <v>705</v>
      </c>
      <c r="I27" s="93"/>
    </row>
    <row r="28" spans="1:12" s="157" customFormat="1" ht="17.25" x14ac:dyDescent="0.25">
      <c r="A28" s="93"/>
      <c r="B28" s="171" t="s">
        <v>70</v>
      </c>
      <c r="C28" s="93"/>
      <c r="D28" s="93"/>
      <c r="E28" s="88"/>
      <c r="F28" s="93"/>
      <c r="G28" s="93"/>
      <c r="H28" s="93"/>
      <c r="I28" s="93"/>
    </row>
    <row r="29" spans="1:12" s="157" customFormat="1" x14ac:dyDescent="0.25">
      <c r="A29" s="93"/>
      <c r="B29" s="173" t="s">
        <v>86</v>
      </c>
      <c r="C29" s="93"/>
      <c r="D29" s="93"/>
      <c r="E29" s="88">
        <f>KLCN!C222+KLCN!C224+KLCN!C226</f>
        <v>86</v>
      </c>
      <c r="F29" s="93">
        <v>10</v>
      </c>
      <c r="G29" s="93" t="s">
        <v>82</v>
      </c>
      <c r="H29" s="93">
        <f t="shared" si="0"/>
        <v>860</v>
      </c>
      <c r="I29" s="93"/>
    </row>
    <row r="30" spans="1:12" s="157" customFormat="1" x14ac:dyDescent="0.25">
      <c r="A30" s="93"/>
      <c r="B30" s="173" t="s">
        <v>146</v>
      </c>
      <c r="C30" s="93"/>
      <c r="D30" s="93"/>
      <c r="E30" s="88">
        <f>KLCN!C242</f>
        <v>23.5</v>
      </c>
      <c r="F30" s="93">
        <v>10</v>
      </c>
      <c r="G30" s="93" t="s">
        <v>82</v>
      </c>
      <c r="H30" s="93">
        <f t="shared" ref="H30" si="4">F30*E30</f>
        <v>235</v>
      </c>
      <c r="I30" s="93"/>
    </row>
    <row r="31" spans="1:12" s="157" customFormat="1" ht="17.25" x14ac:dyDescent="0.25">
      <c r="A31" s="93"/>
      <c r="B31" s="171" t="s">
        <v>73</v>
      </c>
      <c r="C31" s="93"/>
      <c r="D31" s="93"/>
      <c r="E31" s="88"/>
      <c r="F31" s="93"/>
      <c r="G31" s="93"/>
      <c r="H31" s="93"/>
      <c r="I31" s="93"/>
    </row>
    <row r="32" spans="1:12" s="157" customFormat="1" x14ac:dyDescent="0.25">
      <c r="A32" s="93"/>
      <c r="B32" s="173" t="s">
        <v>87</v>
      </c>
      <c r="C32" s="93"/>
      <c r="D32" s="93"/>
      <c r="E32" s="88">
        <v>0</v>
      </c>
      <c r="F32" s="93">
        <v>10</v>
      </c>
      <c r="G32" s="93" t="s">
        <v>82</v>
      </c>
      <c r="H32" s="93">
        <f t="shared" si="0"/>
        <v>0</v>
      </c>
      <c r="I32" s="93"/>
    </row>
    <row r="33" spans="1:12" s="157" customFormat="1" x14ac:dyDescent="0.25">
      <c r="A33" s="93"/>
      <c r="B33" s="173" t="s">
        <v>145</v>
      </c>
      <c r="C33" s="93"/>
      <c r="D33" s="93"/>
      <c r="E33" s="88">
        <f>KLCN!C344+KLCN!C348</f>
        <v>67.7</v>
      </c>
      <c r="F33" s="93">
        <v>10</v>
      </c>
      <c r="G33" s="93" t="s">
        <v>82</v>
      </c>
      <c r="H33" s="93">
        <f t="shared" ref="H33" si="5">F33*E33</f>
        <v>677</v>
      </c>
      <c r="I33" s="93"/>
    </row>
    <row r="34" spans="1:12" s="157" customFormat="1" ht="17.25" hidden="1" x14ac:dyDescent="0.25">
      <c r="A34" s="93"/>
      <c r="B34" s="171" t="s">
        <v>75</v>
      </c>
      <c r="C34" s="93"/>
      <c r="D34" s="93"/>
      <c r="E34" s="89"/>
      <c r="F34" s="93"/>
      <c r="G34" s="93"/>
      <c r="H34" s="93"/>
      <c r="I34" s="93"/>
    </row>
    <row r="35" spans="1:12" s="157" customFormat="1" hidden="1" x14ac:dyDescent="0.25">
      <c r="A35" s="93"/>
      <c r="B35" s="158" t="s">
        <v>87</v>
      </c>
      <c r="C35" s="93"/>
      <c r="D35" s="93"/>
      <c r="E35" s="88">
        <v>0</v>
      </c>
      <c r="F35" s="93">
        <v>10</v>
      </c>
      <c r="G35" s="93" t="s">
        <v>82</v>
      </c>
      <c r="H35" s="93">
        <f t="shared" si="0"/>
        <v>0</v>
      </c>
      <c r="I35" s="93"/>
    </row>
    <row r="36" spans="1:12" x14ac:dyDescent="0.25">
      <c r="A36" s="82">
        <v>9</v>
      </c>
      <c r="B36" s="83" t="s">
        <v>89</v>
      </c>
      <c r="C36" s="75" t="s">
        <v>26</v>
      </c>
      <c r="D36" s="164"/>
      <c r="E36" s="165"/>
      <c r="F36" s="164"/>
      <c r="G36" s="164"/>
      <c r="H36" s="165"/>
      <c r="I36" s="82">
        <f>H37</f>
        <v>465.36000000000007</v>
      </c>
    </row>
    <row r="37" spans="1:12" ht="17.25" x14ac:dyDescent="0.25">
      <c r="A37" s="93"/>
      <c r="B37" s="170" t="s">
        <v>147</v>
      </c>
      <c r="C37" s="93"/>
      <c r="D37" s="93"/>
      <c r="E37" s="89">
        <f>SUM(E20:E35)</f>
        <v>581.70000000000005</v>
      </c>
      <c r="F37" s="89"/>
      <c r="G37" s="89">
        <v>0.8</v>
      </c>
      <c r="H37" s="160">
        <f>G37*E37</f>
        <v>465.36000000000007</v>
      </c>
      <c r="I37" s="93"/>
    </row>
    <row r="38" spans="1:12" x14ac:dyDescent="0.25">
      <c r="A38" s="82">
        <v>10</v>
      </c>
      <c r="B38" s="83" t="s">
        <v>90</v>
      </c>
      <c r="C38" s="75" t="s">
        <v>30</v>
      </c>
      <c r="D38" s="164"/>
      <c r="E38" s="167">
        <f>E37*3</f>
        <v>1745.1000000000001</v>
      </c>
      <c r="F38" s="164">
        <v>5.5E-2</v>
      </c>
      <c r="G38" s="164" t="s">
        <v>95</v>
      </c>
      <c r="H38" s="165"/>
      <c r="I38" s="166">
        <f>F38*E38</f>
        <v>95.980500000000006</v>
      </c>
      <c r="L38" s="1" t="s">
        <v>148</v>
      </c>
    </row>
    <row r="39" spans="1:12" x14ac:dyDescent="0.25">
      <c r="A39" s="24">
        <v>11</v>
      </c>
      <c r="B39" s="20" t="s">
        <v>91</v>
      </c>
      <c r="C39" s="2" t="s">
        <v>33</v>
      </c>
      <c r="D39" s="105"/>
      <c r="E39" s="162"/>
      <c r="F39" s="105"/>
      <c r="G39" s="105"/>
      <c r="H39" s="162"/>
      <c r="I39" s="24">
        <f>I38/15</f>
        <v>6.3987000000000007</v>
      </c>
      <c r="L39" s="1" t="s">
        <v>155</v>
      </c>
    </row>
  </sheetData>
  <mergeCells count="11">
    <mergeCell ref="A2:I2"/>
    <mergeCell ref="A3:I3"/>
    <mergeCell ref="E15:H15"/>
    <mergeCell ref="I5:I6"/>
    <mergeCell ref="E9:G9"/>
    <mergeCell ref="A5:A6"/>
    <mergeCell ref="B5:B6"/>
    <mergeCell ref="C5:C6"/>
    <mergeCell ref="D5:D6"/>
    <mergeCell ref="E5:G5"/>
    <mergeCell ref="H5:H6"/>
  </mergeCells>
  <pageMargins left="0.98425196850393704" right="0" top="0.39370078740157483" bottom="0.39370078740157483" header="0.31496062992125984" footer="0.31496062992125984"/>
  <pageSetup paperSize="9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2"/>
  <sheetViews>
    <sheetView zoomScale="85" zoomScaleNormal="85" workbookViewId="0">
      <pane ySplit="7" topLeftCell="A74" activePane="bottomLeft" state="frozen"/>
      <selection pane="bottomLeft" activeCell="A5" sqref="A5:A6"/>
    </sheetView>
  </sheetViews>
  <sheetFormatPr defaultColWidth="9.140625" defaultRowHeight="16.5" x14ac:dyDescent="0.25"/>
  <cols>
    <col min="1" max="1" width="9.140625" style="1"/>
    <col min="2" max="2" width="44.5703125" style="1" customWidth="1"/>
    <col min="3" max="4" width="9.140625" style="1"/>
    <col min="5" max="5" width="9.5703125" style="1" bestFit="1" customWidth="1"/>
    <col min="6" max="7" width="9.140625" style="1"/>
    <col min="8" max="8" width="12.7109375" style="1" bestFit="1" customWidth="1"/>
    <col min="9" max="9" width="13" style="1" bestFit="1" customWidth="1"/>
    <col min="10" max="16384" width="9.140625" style="1"/>
  </cols>
  <sheetData>
    <row r="1" spans="1:9" ht="18.75" x14ac:dyDescent="0.3">
      <c r="A1" s="26" t="s">
        <v>37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6" t="s">
        <v>35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6" t="s">
        <v>36</v>
      </c>
      <c r="B3" s="27"/>
      <c r="C3" s="27"/>
      <c r="D3" s="27"/>
      <c r="E3" s="27"/>
      <c r="F3" s="27"/>
      <c r="G3" s="27"/>
      <c r="H3" s="27"/>
      <c r="I3" s="27"/>
    </row>
    <row r="4" spans="1:9" ht="17.25" thickBot="1" x14ac:dyDescent="0.3"/>
    <row r="5" spans="1:9" x14ac:dyDescent="0.25">
      <c r="A5" s="184" t="s">
        <v>0</v>
      </c>
      <c r="B5" s="179" t="s">
        <v>1</v>
      </c>
      <c r="C5" s="179" t="s">
        <v>2</v>
      </c>
      <c r="D5" s="179" t="s">
        <v>3</v>
      </c>
      <c r="E5" s="186" t="s">
        <v>4</v>
      </c>
      <c r="F5" s="187"/>
      <c r="G5" s="188"/>
      <c r="H5" s="179" t="s">
        <v>5</v>
      </c>
      <c r="I5" s="179" t="s">
        <v>6</v>
      </c>
    </row>
    <row r="6" spans="1:9" ht="33" x14ac:dyDescent="0.25">
      <c r="A6" s="185"/>
      <c r="B6" s="180"/>
      <c r="C6" s="180"/>
      <c r="D6" s="180"/>
      <c r="E6" s="2" t="s">
        <v>7</v>
      </c>
      <c r="F6" s="2" t="s">
        <v>8</v>
      </c>
      <c r="G6" s="2" t="s">
        <v>9</v>
      </c>
      <c r="H6" s="180"/>
      <c r="I6" s="180"/>
    </row>
    <row r="7" spans="1:9" x14ac:dyDescent="0.25">
      <c r="A7" s="3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5" t="s">
        <v>18</v>
      </c>
    </row>
    <row r="8" spans="1:9" x14ac:dyDescent="0.25">
      <c r="A8" s="6">
        <v>1</v>
      </c>
      <c r="B8" s="7" t="s">
        <v>38</v>
      </c>
      <c r="C8" s="8" t="s">
        <v>19</v>
      </c>
      <c r="D8" s="8"/>
      <c r="E8" s="8"/>
      <c r="F8" s="8"/>
      <c r="G8" s="8"/>
      <c r="H8" s="9"/>
      <c r="I8" s="8">
        <f>SUM(H9:H18)</f>
        <v>11131.653</v>
      </c>
    </row>
    <row r="9" spans="1:9" x14ac:dyDescent="0.25">
      <c r="A9" s="10"/>
      <c r="B9" s="65" t="s">
        <v>58</v>
      </c>
      <c r="C9" s="12"/>
      <c r="D9" s="13"/>
      <c r="E9" s="181" t="s">
        <v>21</v>
      </c>
      <c r="F9" s="182"/>
      <c r="G9" s="183"/>
      <c r="H9" s="12">
        <f>'KLCN Long Ro 1'!F31</f>
        <v>404.04499999999996</v>
      </c>
      <c r="I9" s="12"/>
    </row>
    <row r="10" spans="1:9" x14ac:dyDescent="0.25">
      <c r="A10" s="28"/>
      <c r="B10" s="65" t="s">
        <v>59</v>
      </c>
      <c r="C10" s="29"/>
      <c r="D10" s="30"/>
      <c r="E10" s="181" t="s">
        <v>21</v>
      </c>
      <c r="F10" s="182"/>
      <c r="G10" s="183"/>
      <c r="H10" s="29">
        <f>'KLCN BacCua1'!F33</f>
        <v>604.60599999999999</v>
      </c>
      <c r="I10" s="29"/>
    </row>
    <row r="11" spans="1:9" x14ac:dyDescent="0.25">
      <c r="A11" s="28"/>
      <c r="B11" s="65" t="s">
        <v>60</v>
      </c>
      <c r="C11" s="29"/>
      <c r="D11" s="30"/>
      <c r="E11" s="181" t="s">
        <v>21</v>
      </c>
      <c r="F11" s="182"/>
      <c r="G11" s="183"/>
      <c r="H11" s="29">
        <f>'KLCN BenDo'!F57</f>
        <v>1663.4949999999999</v>
      </c>
      <c r="I11" s="29"/>
    </row>
    <row r="12" spans="1:9" x14ac:dyDescent="0.25">
      <c r="A12" s="28"/>
      <c r="B12" s="65" t="s">
        <v>62</v>
      </c>
      <c r="C12" s="29"/>
      <c r="D12" s="30"/>
      <c r="E12" s="181" t="s">
        <v>21</v>
      </c>
      <c r="F12" s="182"/>
      <c r="G12" s="183"/>
      <c r="H12" s="29">
        <f>'KLCN CocLien'!F73</f>
        <v>1695.8450000000003</v>
      </c>
      <c r="I12" s="29"/>
    </row>
    <row r="13" spans="1:9" x14ac:dyDescent="0.25">
      <c r="A13" s="28"/>
      <c r="B13" s="65" t="s">
        <v>64</v>
      </c>
      <c r="C13" s="29"/>
      <c r="D13" s="30"/>
      <c r="E13" s="181" t="s">
        <v>21</v>
      </c>
      <c r="F13" s="182"/>
      <c r="G13" s="183"/>
      <c r="H13" s="29">
        <f>'KLCN CauMoi'!F31</f>
        <v>916.70500000000015</v>
      </c>
      <c r="I13" s="29"/>
    </row>
    <row r="14" spans="1:9" x14ac:dyDescent="0.25">
      <c r="A14" s="28"/>
      <c r="B14" s="65" t="s">
        <v>68</v>
      </c>
      <c r="C14" s="29"/>
      <c r="D14" s="30"/>
      <c r="E14" s="181" t="s">
        <v>21</v>
      </c>
      <c r="F14" s="182"/>
      <c r="G14" s="183"/>
      <c r="H14" s="29">
        <f>'KLCN LangKhoang-DongNhoi'!F37</f>
        <v>1900.5549999999996</v>
      </c>
      <c r="I14" s="29"/>
    </row>
    <row r="15" spans="1:9" x14ac:dyDescent="0.25">
      <c r="A15" s="28"/>
      <c r="B15" s="65" t="s">
        <v>70</v>
      </c>
      <c r="C15" s="29"/>
      <c r="D15" s="30"/>
      <c r="E15" s="181" t="s">
        <v>21</v>
      </c>
      <c r="F15" s="182"/>
      <c r="G15" s="183"/>
      <c r="H15" s="29">
        <f>'KLCN VuVi'!F93</f>
        <v>810.745</v>
      </c>
      <c r="I15" s="29"/>
    </row>
    <row r="16" spans="1:9" x14ac:dyDescent="0.25">
      <c r="A16" s="28"/>
      <c r="B16" s="65" t="s">
        <v>73</v>
      </c>
      <c r="C16" s="29"/>
      <c r="D16" s="30"/>
      <c r="E16" s="181" t="s">
        <v>21</v>
      </c>
      <c r="F16" s="182"/>
      <c r="G16" s="183"/>
      <c r="H16" s="29">
        <f>'KLCN O Dien'!F31</f>
        <v>659.13700000000006</v>
      </c>
      <c r="I16" s="29"/>
    </row>
    <row r="17" spans="1:12" x14ac:dyDescent="0.25">
      <c r="A17" s="28"/>
      <c r="B17" s="65" t="s">
        <v>75</v>
      </c>
      <c r="C17" s="29"/>
      <c r="D17" s="30"/>
      <c r="E17" s="181" t="s">
        <v>21</v>
      </c>
      <c r="F17" s="182"/>
      <c r="G17" s="183"/>
      <c r="H17" s="29">
        <f>'KLCN so 9'!F49</f>
        <v>2013.7400000000002</v>
      </c>
      <c r="I17" s="29"/>
    </row>
    <row r="18" spans="1:12" x14ac:dyDescent="0.25">
      <c r="A18" s="28"/>
      <c r="B18" s="76" t="s">
        <v>78</v>
      </c>
      <c r="C18" s="29"/>
      <c r="D18" s="30"/>
      <c r="E18" s="190" t="s">
        <v>21</v>
      </c>
      <c r="F18" s="191"/>
      <c r="G18" s="192"/>
      <c r="H18" s="29">
        <f>'KLCN so 13'!F27</f>
        <v>462.78</v>
      </c>
      <c r="I18" s="29"/>
      <c r="L18" s="1">
        <f>I19/I8</f>
        <v>0.81198928856298347</v>
      </c>
    </row>
    <row r="19" spans="1:12" x14ac:dyDescent="0.25">
      <c r="A19" s="79">
        <v>2</v>
      </c>
      <c r="B19" s="80" t="s">
        <v>22</v>
      </c>
      <c r="C19" s="75" t="s">
        <v>19</v>
      </c>
      <c r="D19" s="75"/>
      <c r="E19" s="64"/>
      <c r="F19" s="64"/>
      <c r="G19" s="64"/>
      <c r="H19" s="64"/>
      <c r="I19" s="75">
        <f>I20+I31</f>
        <v>9038.7830000000013</v>
      </c>
    </row>
    <row r="20" spans="1:12" x14ac:dyDescent="0.25">
      <c r="A20" s="74" t="s">
        <v>69</v>
      </c>
      <c r="B20" s="77" t="s">
        <v>23</v>
      </c>
      <c r="C20" s="12"/>
      <c r="D20" s="13"/>
      <c r="E20" s="12"/>
      <c r="F20" s="12"/>
      <c r="G20" s="12"/>
      <c r="H20" s="81"/>
      <c r="I20" s="12">
        <f>SUM(H21:H30)</f>
        <v>903.87829999999997</v>
      </c>
    </row>
    <row r="21" spans="1:12" x14ac:dyDescent="0.25">
      <c r="A21" s="10"/>
      <c r="B21" s="65" t="str">
        <f t="shared" ref="B21:B30" si="0">B9</f>
        <v xml:space="preserve"> - Tuyến kênh Long Rô 1 thôn Đại Trà</v>
      </c>
      <c r="C21" s="12"/>
      <c r="D21" s="13"/>
      <c r="E21" s="189" t="s">
        <v>21</v>
      </c>
      <c r="F21" s="189"/>
      <c r="G21" s="189"/>
      <c r="H21" s="12">
        <f>'KLCN Long Ro 1'!F33*10%</f>
        <v>29.176000000000002</v>
      </c>
      <c r="I21" s="12"/>
    </row>
    <row r="22" spans="1:12" x14ac:dyDescent="0.25">
      <c r="A22" s="10"/>
      <c r="B22" s="65" t="str">
        <f t="shared" si="0"/>
        <v xml:space="preserve"> - Tuyến kênh Bắc Cửa 1</v>
      </c>
      <c r="C22" s="12"/>
      <c r="D22" s="13"/>
      <c r="E22" s="189" t="s">
        <v>21</v>
      </c>
      <c r="F22" s="189"/>
      <c r="G22" s="189"/>
      <c r="H22" s="12">
        <f>'KLCN BacCua1'!F35*10%</f>
        <v>59.565200000000004</v>
      </c>
      <c r="I22" s="12"/>
    </row>
    <row r="23" spans="1:12" x14ac:dyDescent="0.25">
      <c r="A23" s="10"/>
      <c r="B23" s="65" t="str">
        <f t="shared" si="0"/>
        <v xml:space="preserve"> - Tuyến kênh Bến Đò thôn Lạng Côn</v>
      </c>
      <c r="C23" s="12"/>
      <c r="D23" s="13"/>
      <c r="E23" s="189" t="s">
        <v>21</v>
      </c>
      <c r="F23" s="189"/>
      <c r="G23" s="189"/>
      <c r="H23" s="12">
        <f>'KLCN BenDo'!F59*10%</f>
        <v>146.34549999999999</v>
      </c>
      <c r="I23" s="12"/>
    </row>
    <row r="24" spans="1:12" x14ac:dyDescent="0.25">
      <c r="A24" s="10"/>
      <c r="B24" s="65" t="str">
        <f t="shared" si="0"/>
        <v xml:space="preserve"> - Tuyến kênh giữa làng Cốc Liễn</v>
      </c>
      <c r="C24" s="12"/>
      <c r="D24" s="13"/>
      <c r="E24" s="189" t="s">
        <v>21</v>
      </c>
      <c r="F24" s="189"/>
      <c r="G24" s="189"/>
      <c r="H24" s="12">
        <f>'KLCN CocLien'!F75*10%</f>
        <v>147.96850000000003</v>
      </c>
      <c r="I24" s="12"/>
    </row>
    <row r="25" spans="1:12" x14ac:dyDescent="0.25">
      <c r="A25" s="10"/>
      <c r="B25" s="65" t="str">
        <f t="shared" si="0"/>
        <v xml:space="preserve"> - Tuyến kênh Cầu Mới</v>
      </c>
      <c r="C25" s="12"/>
      <c r="D25" s="13"/>
      <c r="E25" s="189" t="s">
        <v>21</v>
      </c>
      <c r="F25" s="189"/>
      <c r="G25" s="189"/>
      <c r="H25" s="12">
        <f>'KLCN CauMoi'!F33*10%</f>
        <v>74.099000000000004</v>
      </c>
      <c r="I25" s="12"/>
    </row>
    <row r="26" spans="1:12" x14ac:dyDescent="0.25">
      <c r="A26" s="10"/>
      <c r="B26" s="65" t="str">
        <f t="shared" si="0"/>
        <v xml:space="preserve"> - Tuyến kênh Láng Khoáng- Đồng Nhồi</v>
      </c>
      <c r="C26" s="12"/>
      <c r="D26" s="13"/>
      <c r="E26" s="189" t="s">
        <v>21</v>
      </c>
      <c r="F26" s="189"/>
      <c r="G26" s="189"/>
      <c r="H26" s="12">
        <f>'KLCN LangKhoang-DongNhoi'!F39*10%</f>
        <v>180.97200000000001</v>
      </c>
      <c r="I26" s="12"/>
    </row>
    <row r="27" spans="1:12" x14ac:dyDescent="0.25">
      <c r="A27" s="10"/>
      <c r="B27" s="65" t="str">
        <f t="shared" si="0"/>
        <v xml:space="preserve"> - Tuyến kênh cửa làng Vũ Vị</v>
      </c>
      <c r="C27" s="12"/>
      <c r="D27" s="13"/>
      <c r="E27" s="189" t="s">
        <v>21</v>
      </c>
      <c r="F27" s="189"/>
      <c r="G27" s="189"/>
      <c r="H27" s="12">
        <f>'KLCN VuVi'!F95*10%</f>
        <v>65.866499999999988</v>
      </c>
      <c r="I27" s="12"/>
    </row>
    <row r="28" spans="1:12" x14ac:dyDescent="0.25">
      <c r="A28" s="10"/>
      <c r="B28" s="65" t="str">
        <f t="shared" si="0"/>
        <v xml:space="preserve"> - Tuyến kênh Ô Diện đi sông Cốc</v>
      </c>
      <c r="C28" s="12"/>
      <c r="D28" s="13"/>
      <c r="E28" s="189" t="s">
        <v>21</v>
      </c>
      <c r="F28" s="189"/>
      <c r="G28" s="189"/>
      <c r="H28" s="12">
        <f>'KLCN O Dien'!F33*10%</f>
        <v>30.653600000000001</v>
      </c>
      <c r="I28" s="12"/>
    </row>
    <row r="29" spans="1:12" x14ac:dyDescent="0.25">
      <c r="A29" s="10"/>
      <c r="B29" s="65" t="str">
        <f t="shared" si="0"/>
        <v xml:space="preserve"> - Tuyến kênh số 9 thôn Đại Đồng</v>
      </c>
      <c r="C29" s="12"/>
      <c r="D29" s="13"/>
      <c r="E29" s="189" t="s">
        <v>21</v>
      </c>
      <c r="F29" s="189"/>
      <c r="G29" s="189"/>
      <c r="H29" s="12">
        <f>'KLCN so 9'!F51*10%</f>
        <v>129.40950000000001</v>
      </c>
      <c r="I29" s="12"/>
    </row>
    <row r="30" spans="1:12" x14ac:dyDescent="0.25">
      <c r="A30" s="10"/>
      <c r="B30" s="65" t="str">
        <f t="shared" si="0"/>
        <v xml:space="preserve"> - Tuyến kênh số 13</v>
      </c>
      <c r="C30" s="12"/>
      <c r="D30" s="13"/>
      <c r="E30" s="189" t="s">
        <v>21</v>
      </c>
      <c r="F30" s="189"/>
      <c r="G30" s="189"/>
      <c r="H30" s="12">
        <f>'KLCN so 13'!F29*10%</f>
        <v>39.822500000000005</v>
      </c>
      <c r="I30" s="12"/>
    </row>
    <row r="31" spans="1:12" x14ac:dyDescent="0.25">
      <c r="A31" s="74" t="s">
        <v>69</v>
      </c>
      <c r="B31" s="77" t="s">
        <v>24</v>
      </c>
      <c r="C31" s="12"/>
      <c r="D31" s="13"/>
      <c r="E31" s="81"/>
      <c r="F31" s="81"/>
      <c r="G31" s="81"/>
      <c r="H31" s="81"/>
      <c r="I31" s="12">
        <f>SUM(H32:H41)</f>
        <v>8134.904700000001</v>
      </c>
    </row>
    <row r="32" spans="1:12" x14ac:dyDescent="0.25">
      <c r="A32" s="10"/>
      <c r="B32" s="65" t="str">
        <f t="shared" ref="B32:B41" si="1">B21</f>
        <v xml:space="preserve"> - Tuyến kênh Long Rô 1 thôn Đại Trà</v>
      </c>
      <c r="C32" s="12"/>
      <c r="D32" s="13"/>
      <c r="E32" s="189" t="s">
        <v>21</v>
      </c>
      <c r="F32" s="189"/>
      <c r="G32" s="189"/>
      <c r="H32" s="12">
        <f>'KLCN Long Ro 1'!F33*90%</f>
        <v>262.584</v>
      </c>
      <c r="I32" s="12"/>
    </row>
    <row r="33" spans="1:9" x14ac:dyDescent="0.25">
      <c r="A33" s="10"/>
      <c r="B33" s="65" t="str">
        <f t="shared" si="1"/>
        <v xml:space="preserve"> - Tuyến kênh Bắc Cửa 1</v>
      </c>
      <c r="C33" s="12"/>
      <c r="D33" s="13"/>
      <c r="E33" s="189" t="s">
        <v>21</v>
      </c>
      <c r="F33" s="189"/>
      <c r="G33" s="189"/>
      <c r="H33" s="12">
        <f>'KLCN BacCua1'!F35*90%</f>
        <v>536.08680000000004</v>
      </c>
      <c r="I33" s="12"/>
    </row>
    <row r="34" spans="1:9" x14ac:dyDescent="0.25">
      <c r="A34" s="10"/>
      <c r="B34" s="65" t="str">
        <f t="shared" si="1"/>
        <v xml:space="preserve"> - Tuyến kênh Bến Đò thôn Lạng Côn</v>
      </c>
      <c r="C34" s="12"/>
      <c r="D34" s="13"/>
      <c r="E34" s="189" t="s">
        <v>21</v>
      </c>
      <c r="F34" s="189"/>
      <c r="G34" s="189"/>
      <c r="H34" s="12">
        <f>'KLCN BenDo'!F59*90%</f>
        <v>1317.1095</v>
      </c>
      <c r="I34" s="12"/>
    </row>
    <row r="35" spans="1:9" x14ac:dyDescent="0.25">
      <c r="A35" s="10"/>
      <c r="B35" s="65" t="str">
        <f t="shared" si="1"/>
        <v xml:space="preserve"> - Tuyến kênh giữa làng Cốc Liễn</v>
      </c>
      <c r="C35" s="12"/>
      <c r="D35" s="13"/>
      <c r="E35" s="189" t="s">
        <v>21</v>
      </c>
      <c r="F35" s="189"/>
      <c r="G35" s="189"/>
      <c r="H35" s="12">
        <f>'KLCN CocLien'!F75*90%</f>
        <v>1331.7165000000002</v>
      </c>
      <c r="I35" s="12"/>
    </row>
    <row r="36" spans="1:9" x14ac:dyDescent="0.25">
      <c r="A36" s="10"/>
      <c r="B36" s="65" t="str">
        <f t="shared" si="1"/>
        <v xml:space="preserve"> - Tuyến kênh Cầu Mới</v>
      </c>
      <c r="C36" s="12"/>
      <c r="D36" s="13"/>
      <c r="E36" s="189" t="s">
        <v>21</v>
      </c>
      <c r="F36" s="189"/>
      <c r="G36" s="189"/>
      <c r="H36" s="12">
        <f>'KLCN CauMoi'!F33*90%</f>
        <v>666.89100000000008</v>
      </c>
      <c r="I36" s="12"/>
    </row>
    <row r="37" spans="1:9" x14ac:dyDescent="0.25">
      <c r="A37" s="10"/>
      <c r="B37" s="65" t="str">
        <f t="shared" si="1"/>
        <v xml:space="preserve"> - Tuyến kênh Láng Khoáng- Đồng Nhồi</v>
      </c>
      <c r="C37" s="12"/>
      <c r="D37" s="13"/>
      <c r="E37" s="189" t="s">
        <v>21</v>
      </c>
      <c r="F37" s="189"/>
      <c r="G37" s="189"/>
      <c r="H37" s="12">
        <f>'KLCN LangKhoang-DongNhoi'!F39*90%</f>
        <v>1628.748</v>
      </c>
      <c r="I37" s="12"/>
    </row>
    <row r="38" spans="1:9" x14ac:dyDescent="0.25">
      <c r="A38" s="10"/>
      <c r="B38" s="65" t="str">
        <f t="shared" si="1"/>
        <v xml:space="preserve"> - Tuyến kênh cửa làng Vũ Vị</v>
      </c>
      <c r="C38" s="12"/>
      <c r="D38" s="13"/>
      <c r="E38" s="189" t="s">
        <v>21</v>
      </c>
      <c r="F38" s="189"/>
      <c r="G38" s="189"/>
      <c r="H38" s="12">
        <f>'KLCN VuVi'!F95*90%</f>
        <v>592.79849999999988</v>
      </c>
      <c r="I38" s="12"/>
    </row>
    <row r="39" spans="1:9" x14ac:dyDescent="0.25">
      <c r="A39" s="10"/>
      <c r="B39" s="65" t="str">
        <f t="shared" si="1"/>
        <v xml:space="preserve"> - Tuyến kênh Ô Diện đi sông Cốc</v>
      </c>
      <c r="C39" s="12"/>
      <c r="D39" s="13"/>
      <c r="E39" s="189" t="s">
        <v>21</v>
      </c>
      <c r="F39" s="189"/>
      <c r="G39" s="189"/>
      <c r="H39" s="12">
        <f>'KLCN O Dien'!F33*90%</f>
        <v>275.88240000000002</v>
      </c>
      <c r="I39" s="12"/>
    </row>
    <row r="40" spans="1:9" x14ac:dyDescent="0.25">
      <c r="A40" s="10"/>
      <c r="B40" s="65" t="str">
        <f t="shared" si="1"/>
        <v xml:space="preserve"> - Tuyến kênh số 9 thôn Đại Đồng</v>
      </c>
      <c r="C40" s="12"/>
      <c r="D40" s="13"/>
      <c r="E40" s="189" t="s">
        <v>21</v>
      </c>
      <c r="F40" s="189"/>
      <c r="G40" s="189"/>
      <c r="H40" s="12">
        <f>'KLCN so 9'!F51*90%</f>
        <v>1164.6855</v>
      </c>
      <c r="I40" s="12"/>
    </row>
    <row r="41" spans="1:9" x14ac:dyDescent="0.25">
      <c r="A41" s="14"/>
      <c r="B41" s="66" t="str">
        <f t="shared" si="1"/>
        <v xml:space="preserve"> - Tuyến kênh số 13</v>
      </c>
      <c r="C41" s="15"/>
      <c r="D41" s="16"/>
      <c r="E41" s="193" t="s">
        <v>21</v>
      </c>
      <c r="F41" s="193"/>
      <c r="G41" s="193"/>
      <c r="H41" s="15">
        <f>'KLCN so 13'!F29*90%</f>
        <v>358.40250000000003</v>
      </c>
      <c r="I41" s="15"/>
    </row>
    <row r="42" spans="1:9" x14ac:dyDescent="0.25">
      <c r="A42" s="82">
        <v>3</v>
      </c>
      <c r="B42" s="83" t="s">
        <v>25</v>
      </c>
      <c r="C42" s="64" t="s">
        <v>26</v>
      </c>
      <c r="D42" s="84"/>
      <c r="E42" s="85"/>
      <c r="F42" s="84"/>
      <c r="G42" s="84"/>
      <c r="H42" s="85"/>
      <c r="I42" s="82">
        <f>SUM(H43:H52)</f>
        <v>70136.299999999988</v>
      </c>
    </row>
    <row r="43" spans="1:9" x14ac:dyDescent="0.25">
      <c r="A43" s="106"/>
      <c r="B43" s="107" t="str">
        <f>B21</f>
        <v xml:space="preserve"> - Tuyến kênh Long Rô 1 thôn Đại Trà</v>
      </c>
      <c r="C43" s="12"/>
      <c r="D43" s="108">
        <v>2</v>
      </c>
      <c r="E43" s="109">
        <f>'KLCN Long Ro 1'!B27</f>
        <v>230</v>
      </c>
      <c r="F43" s="108"/>
      <c r="G43" s="110">
        <v>6.5</v>
      </c>
      <c r="H43" s="111">
        <f>D43*E43*G43</f>
        <v>2990</v>
      </c>
      <c r="I43" s="12"/>
    </row>
    <row r="44" spans="1:9" x14ac:dyDescent="0.25">
      <c r="A44" s="106"/>
      <c r="B44" s="107" t="str">
        <f t="shared" ref="B44:B52" si="2">B33</f>
        <v xml:space="preserve"> - Tuyến kênh Bắc Cửa 1</v>
      </c>
      <c r="C44" s="12"/>
      <c r="D44" s="108">
        <v>2</v>
      </c>
      <c r="E44" s="109">
        <f>'KLCN BacCua1'!B29</f>
        <v>308.7</v>
      </c>
      <c r="F44" s="108"/>
      <c r="G44" s="110">
        <v>6.5</v>
      </c>
      <c r="H44" s="111">
        <f t="shared" ref="H44:H51" si="3">D44*E44*G44</f>
        <v>4013.1</v>
      </c>
      <c r="I44" s="12"/>
    </row>
    <row r="45" spans="1:9" x14ac:dyDescent="0.25">
      <c r="A45" s="106"/>
      <c r="B45" s="107" t="str">
        <f t="shared" si="2"/>
        <v xml:space="preserve"> - Tuyến kênh Bến Đò thôn Lạng Côn</v>
      </c>
      <c r="C45" s="12"/>
      <c r="D45" s="108">
        <v>2</v>
      </c>
      <c r="E45" s="109">
        <f>'KLCN BenDo'!B53</f>
        <v>745</v>
      </c>
      <c r="F45" s="108"/>
      <c r="G45" s="110">
        <v>6.5</v>
      </c>
      <c r="H45" s="111">
        <f t="shared" si="3"/>
        <v>9685</v>
      </c>
      <c r="I45" s="12"/>
    </row>
    <row r="46" spans="1:9" x14ac:dyDescent="0.25">
      <c r="A46" s="106"/>
      <c r="B46" s="107" t="str">
        <f t="shared" si="2"/>
        <v xml:space="preserve"> - Tuyến kênh giữa làng Cốc Liễn</v>
      </c>
      <c r="C46" s="12"/>
      <c r="D46" s="108">
        <v>2</v>
      </c>
      <c r="E46" s="109">
        <f>'KLCN CocLien'!B69</f>
        <v>1044</v>
      </c>
      <c r="F46" s="108"/>
      <c r="G46" s="110">
        <v>6.5</v>
      </c>
      <c r="H46" s="111">
        <f t="shared" si="3"/>
        <v>13572</v>
      </c>
      <c r="I46" s="12"/>
    </row>
    <row r="47" spans="1:9" x14ac:dyDescent="0.25">
      <c r="A47" s="106"/>
      <c r="B47" s="107" t="str">
        <f t="shared" si="2"/>
        <v xml:space="preserve"> - Tuyến kênh Cầu Mới</v>
      </c>
      <c r="C47" s="12"/>
      <c r="D47" s="108">
        <v>2</v>
      </c>
      <c r="E47" s="109">
        <f>'KLCN CauMoi'!B27</f>
        <v>334</v>
      </c>
      <c r="F47" s="108"/>
      <c r="G47" s="110">
        <v>6.5</v>
      </c>
      <c r="H47" s="111">
        <f t="shared" si="3"/>
        <v>4342</v>
      </c>
      <c r="I47" s="12"/>
    </row>
    <row r="48" spans="1:9" x14ac:dyDescent="0.25">
      <c r="A48" s="106"/>
      <c r="B48" s="107" t="str">
        <f t="shared" si="2"/>
        <v xml:space="preserve"> - Tuyến kênh Láng Khoáng- Đồng Nhồi</v>
      </c>
      <c r="C48" s="12"/>
      <c r="D48" s="108">
        <v>2</v>
      </c>
      <c r="E48" s="109">
        <f>'KLCN LangKhoang-DongNhoi'!B33</f>
        <v>432</v>
      </c>
      <c r="F48" s="108"/>
      <c r="G48" s="110">
        <v>6.5</v>
      </c>
      <c r="H48" s="111">
        <f t="shared" si="3"/>
        <v>5616</v>
      </c>
      <c r="I48" s="12"/>
    </row>
    <row r="49" spans="1:9" x14ac:dyDescent="0.25">
      <c r="A49" s="106"/>
      <c r="B49" s="107" t="str">
        <f t="shared" si="2"/>
        <v xml:space="preserve"> - Tuyến kênh cửa làng Vũ Vị</v>
      </c>
      <c r="C49" s="12"/>
      <c r="D49" s="108">
        <v>2</v>
      </c>
      <c r="E49" s="109">
        <f>'KLCN VuVi'!B89</f>
        <v>1202</v>
      </c>
      <c r="F49" s="108"/>
      <c r="G49" s="110">
        <v>6.5</v>
      </c>
      <c r="H49" s="111">
        <f t="shared" si="3"/>
        <v>15626</v>
      </c>
      <c r="I49" s="12"/>
    </row>
    <row r="50" spans="1:9" x14ac:dyDescent="0.25">
      <c r="A50" s="106"/>
      <c r="B50" s="107" t="str">
        <f t="shared" si="2"/>
        <v xml:space="preserve"> - Tuyến kênh Ô Diện đi sông Cốc</v>
      </c>
      <c r="C50" s="12"/>
      <c r="D50" s="108">
        <v>2</v>
      </c>
      <c r="E50" s="112">
        <f>'KLCN O Dien'!B27</f>
        <v>306.39999999999998</v>
      </c>
      <c r="F50" s="108"/>
      <c r="G50" s="110">
        <v>6.5</v>
      </c>
      <c r="H50" s="111">
        <f t="shared" si="3"/>
        <v>3983.2</v>
      </c>
      <c r="I50" s="12"/>
    </row>
    <row r="51" spans="1:9" x14ac:dyDescent="0.25">
      <c r="A51" s="106"/>
      <c r="B51" s="107" t="str">
        <f t="shared" si="2"/>
        <v xml:space="preserve"> - Tuyến kênh số 9 thôn Đại Đồng</v>
      </c>
      <c r="C51" s="12"/>
      <c r="D51" s="108">
        <v>2</v>
      </c>
      <c r="E51" s="112">
        <f>'KLCN so 9'!B45</f>
        <v>566</v>
      </c>
      <c r="F51" s="108"/>
      <c r="G51" s="110">
        <v>6.5</v>
      </c>
      <c r="H51" s="111">
        <f t="shared" si="3"/>
        <v>7358</v>
      </c>
      <c r="I51" s="12"/>
    </row>
    <row r="52" spans="1:9" x14ac:dyDescent="0.25">
      <c r="A52" s="113"/>
      <c r="B52" s="78" t="str">
        <f t="shared" si="2"/>
        <v xml:space="preserve"> - Tuyến kênh số 13</v>
      </c>
      <c r="C52" s="15"/>
      <c r="D52" s="17">
        <v>2</v>
      </c>
      <c r="E52" s="18">
        <f>'KLCN so 13'!B23</f>
        <v>227</v>
      </c>
      <c r="F52" s="17"/>
      <c r="G52" s="114">
        <v>6.5</v>
      </c>
      <c r="H52" s="72">
        <f t="shared" ref="H52" si="4">D52*E52*G52</f>
        <v>2951</v>
      </c>
      <c r="I52" s="15"/>
    </row>
    <row r="53" spans="1:9" ht="55.5" customHeight="1" x14ac:dyDescent="0.25">
      <c r="A53" s="19">
        <v>4</v>
      </c>
      <c r="B53" s="20" t="s">
        <v>29</v>
      </c>
      <c r="C53" s="2" t="s">
        <v>30</v>
      </c>
      <c r="D53" s="105">
        <v>10</v>
      </c>
      <c r="E53" s="176" t="s">
        <v>101</v>
      </c>
      <c r="F53" s="177"/>
      <c r="G53" s="177"/>
      <c r="H53" s="178"/>
      <c r="I53" s="24">
        <f>1.5*3*0.016*4*7850*D53</f>
        <v>22608</v>
      </c>
    </row>
    <row r="54" spans="1:9" ht="33" x14ac:dyDescent="0.25">
      <c r="A54" s="24">
        <v>5</v>
      </c>
      <c r="B54" s="20" t="s">
        <v>32</v>
      </c>
      <c r="C54" s="2" t="s">
        <v>33</v>
      </c>
      <c r="D54" s="25"/>
      <c r="E54" s="25"/>
      <c r="F54" s="25"/>
      <c r="G54" s="25"/>
      <c r="H54" s="25"/>
      <c r="I54" s="24">
        <v>50</v>
      </c>
    </row>
    <row r="55" spans="1:9" ht="33" x14ac:dyDescent="0.25">
      <c r="A55" s="19">
        <v>6</v>
      </c>
      <c r="B55" s="20" t="s">
        <v>27</v>
      </c>
      <c r="C55" s="2" t="s">
        <v>28</v>
      </c>
      <c r="D55" s="21"/>
      <c r="E55" s="22"/>
      <c r="F55" s="21"/>
      <c r="G55" s="23"/>
      <c r="H55" s="22"/>
      <c r="I55" s="24">
        <v>20</v>
      </c>
    </row>
    <row r="56" spans="1:9" ht="23.25" customHeight="1" x14ac:dyDescent="0.25">
      <c r="A56" s="19">
        <v>7</v>
      </c>
      <c r="B56" s="20" t="s">
        <v>79</v>
      </c>
      <c r="C56" s="2" t="s">
        <v>19</v>
      </c>
      <c r="D56" s="21"/>
      <c r="E56" s="22"/>
      <c r="F56" s="21"/>
      <c r="G56" s="23"/>
      <c r="H56" s="22"/>
      <c r="I56" s="24">
        <f>I8-I19</f>
        <v>2092.869999999999</v>
      </c>
    </row>
    <row r="57" spans="1:9" ht="37.5" customHeight="1" x14ac:dyDescent="0.25">
      <c r="A57" s="82">
        <v>8</v>
      </c>
      <c r="B57" s="83" t="s">
        <v>80</v>
      </c>
      <c r="C57" s="75" t="s">
        <v>81</v>
      </c>
      <c r="D57" s="84"/>
      <c r="E57" s="85"/>
      <c r="F57" s="84"/>
      <c r="G57" s="84"/>
      <c r="H57" s="85"/>
      <c r="I57" s="82">
        <f>SUM(H58:H70)</f>
        <v>22839</v>
      </c>
    </row>
    <row r="58" spans="1:9" x14ac:dyDescent="0.25">
      <c r="A58" s="81"/>
      <c r="B58" s="86" t="str">
        <f>B43</f>
        <v xml:space="preserve"> - Tuyến kênh Long Rô 1 thôn Đại Trà</v>
      </c>
      <c r="C58" s="81"/>
      <c r="D58" s="93"/>
      <c r="E58" s="93"/>
      <c r="F58" s="93"/>
      <c r="G58" s="93"/>
      <c r="H58" s="93"/>
      <c r="I58" s="93"/>
    </row>
    <row r="59" spans="1:9" x14ac:dyDescent="0.25">
      <c r="A59" s="81"/>
      <c r="B59" s="87" t="s">
        <v>84</v>
      </c>
      <c r="C59" s="81"/>
      <c r="D59" s="93"/>
      <c r="E59" s="88">
        <f>E43</f>
        <v>230</v>
      </c>
      <c r="F59" s="93">
        <v>10</v>
      </c>
      <c r="G59" s="93" t="s">
        <v>82</v>
      </c>
      <c r="H59" s="93">
        <f>F59*E59</f>
        <v>2300</v>
      </c>
      <c r="I59" s="93"/>
    </row>
    <row r="60" spans="1:9" x14ac:dyDescent="0.25">
      <c r="A60" s="81"/>
      <c r="B60" s="87" t="s">
        <v>83</v>
      </c>
      <c r="C60" s="81"/>
      <c r="D60" s="93"/>
      <c r="E60" s="88">
        <f>'KLCN Long Ro 1'!C16</f>
        <v>28.5</v>
      </c>
      <c r="F60" s="93">
        <v>10</v>
      </c>
      <c r="G60" s="93" t="s">
        <v>82</v>
      </c>
      <c r="H60" s="93">
        <f t="shared" ref="H60:H70" si="5">F60*E60</f>
        <v>285</v>
      </c>
      <c r="I60" s="93"/>
    </row>
    <row r="61" spans="1:9" x14ac:dyDescent="0.25">
      <c r="A61" s="81"/>
      <c r="B61" s="86" t="str">
        <f>B46</f>
        <v xml:space="preserve"> - Tuyến kênh giữa làng Cốc Liễn</v>
      </c>
      <c r="C61" s="81"/>
      <c r="D61" s="93"/>
      <c r="E61" s="88"/>
      <c r="F61" s="93"/>
      <c r="G61" s="93"/>
      <c r="H61" s="93"/>
      <c r="I61" s="93"/>
    </row>
    <row r="62" spans="1:9" x14ac:dyDescent="0.25">
      <c r="A62" s="81"/>
      <c r="B62" s="87" t="s">
        <v>85</v>
      </c>
      <c r="C62" s="81"/>
      <c r="D62" s="93"/>
      <c r="E62" s="88">
        <f>E46</f>
        <v>1044</v>
      </c>
      <c r="F62" s="93">
        <v>10</v>
      </c>
      <c r="G62" s="93" t="s">
        <v>82</v>
      </c>
      <c r="H62" s="93">
        <f t="shared" si="5"/>
        <v>10440</v>
      </c>
      <c r="I62" s="93"/>
    </row>
    <row r="63" spans="1:9" x14ac:dyDescent="0.25">
      <c r="A63" s="81"/>
      <c r="B63" s="86" t="str">
        <f>B49</f>
        <v xml:space="preserve"> - Tuyến kênh cửa làng Vũ Vị</v>
      </c>
      <c r="C63" s="81"/>
      <c r="D63" s="93"/>
      <c r="E63" s="88"/>
      <c r="F63" s="93"/>
      <c r="G63" s="93"/>
      <c r="H63" s="93"/>
      <c r="I63" s="93"/>
    </row>
    <row r="64" spans="1:9" x14ac:dyDescent="0.25">
      <c r="A64" s="81"/>
      <c r="B64" s="87" t="s">
        <v>86</v>
      </c>
      <c r="C64" s="81"/>
      <c r="D64" s="93"/>
      <c r="E64" s="88">
        <f>'KLCN VuVi'!C20+'KLCN VuVi'!C22+'KLCN VuVi'!C24</f>
        <v>86</v>
      </c>
      <c r="F64" s="93">
        <v>10</v>
      </c>
      <c r="G64" s="93" t="s">
        <v>82</v>
      </c>
      <c r="H64" s="93">
        <f t="shared" si="5"/>
        <v>860</v>
      </c>
      <c r="I64" s="93"/>
    </row>
    <row r="65" spans="1:9" x14ac:dyDescent="0.25">
      <c r="A65" s="81"/>
      <c r="B65" s="86" t="str">
        <f>B50</f>
        <v xml:space="preserve"> - Tuyến kênh Ô Diện đi sông Cốc</v>
      </c>
      <c r="C65" s="81"/>
      <c r="D65" s="93"/>
      <c r="E65" s="88"/>
      <c r="F65" s="93"/>
      <c r="G65" s="93"/>
      <c r="H65" s="93"/>
      <c r="I65" s="93"/>
    </row>
    <row r="66" spans="1:9" x14ac:dyDescent="0.25">
      <c r="A66" s="81"/>
      <c r="B66" s="87" t="s">
        <v>87</v>
      </c>
      <c r="C66" s="81"/>
      <c r="D66" s="93"/>
      <c r="E66" s="88">
        <f>E50</f>
        <v>306.39999999999998</v>
      </c>
      <c r="F66" s="93">
        <v>10</v>
      </c>
      <c r="G66" s="93" t="s">
        <v>82</v>
      </c>
      <c r="H66" s="93">
        <f t="shared" si="5"/>
        <v>3064</v>
      </c>
      <c r="I66" s="93"/>
    </row>
    <row r="67" spans="1:9" x14ac:dyDescent="0.25">
      <c r="A67" s="81"/>
      <c r="B67" s="86" t="str">
        <f>B51</f>
        <v xml:space="preserve"> - Tuyến kênh số 9 thôn Đại Đồng</v>
      </c>
      <c r="C67" s="81"/>
      <c r="D67" s="93"/>
      <c r="E67" s="89"/>
      <c r="F67" s="93"/>
      <c r="G67" s="93"/>
      <c r="H67" s="93"/>
      <c r="I67" s="93"/>
    </row>
    <row r="68" spans="1:9" x14ac:dyDescent="0.25">
      <c r="A68" s="81"/>
      <c r="B68" s="87" t="s">
        <v>87</v>
      </c>
      <c r="C68" s="81"/>
      <c r="D68" s="93"/>
      <c r="E68" s="88">
        <f>E51</f>
        <v>566</v>
      </c>
      <c r="F68" s="93">
        <v>10</v>
      </c>
      <c r="G68" s="93" t="s">
        <v>82</v>
      </c>
      <c r="H68" s="93">
        <f t="shared" si="5"/>
        <v>5660</v>
      </c>
      <c r="I68" s="93"/>
    </row>
    <row r="69" spans="1:9" x14ac:dyDescent="0.25">
      <c r="A69" s="81"/>
      <c r="B69" s="86" t="str">
        <f>B52</f>
        <v xml:space="preserve"> - Tuyến kênh số 13</v>
      </c>
      <c r="C69" s="81"/>
      <c r="D69" s="93"/>
      <c r="E69" s="89"/>
      <c r="F69" s="93"/>
      <c r="G69" s="93"/>
      <c r="H69" s="93"/>
      <c r="I69" s="93"/>
    </row>
    <row r="70" spans="1:9" x14ac:dyDescent="0.25">
      <c r="A70" s="90"/>
      <c r="B70" s="91" t="s">
        <v>88</v>
      </c>
      <c r="C70" s="90"/>
      <c r="D70" s="94"/>
      <c r="E70" s="92">
        <f>'KLCN so 13'!C14</f>
        <v>23</v>
      </c>
      <c r="F70" s="94">
        <v>10</v>
      </c>
      <c r="G70" s="94" t="s">
        <v>82</v>
      </c>
      <c r="H70" s="94">
        <f t="shared" si="5"/>
        <v>230</v>
      </c>
      <c r="I70" s="94"/>
    </row>
    <row r="71" spans="1:9" x14ac:dyDescent="0.25">
      <c r="A71" s="82">
        <v>9</v>
      </c>
      <c r="B71" s="83" t="s">
        <v>89</v>
      </c>
      <c r="C71" s="75" t="s">
        <v>26</v>
      </c>
      <c r="D71" s="84"/>
      <c r="E71" s="85"/>
      <c r="F71" s="84"/>
      <c r="G71" s="84"/>
      <c r="H71" s="85"/>
      <c r="I71" s="82">
        <f>SUM(H73:H84)</f>
        <v>1827.1200000000001</v>
      </c>
    </row>
    <row r="72" spans="1:9" x14ac:dyDescent="0.25">
      <c r="A72" s="81"/>
      <c r="B72" s="95" t="s">
        <v>58</v>
      </c>
      <c r="C72" s="81"/>
      <c r="D72" s="81"/>
      <c r="E72" s="81"/>
      <c r="F72" s="81"/>
      <c r="G72" s="81"/>
      <c r="H72" s="81"/>
      <c r="I72" s="81"/>
    </row>
    <row r="73" spans="1:9" x14ac:dyDescent="0.25">
      <c r="A73" s="81"/>
      <c r="B73" s="96" t="s">
        <v>84</v>
      </c>
      <c r="C73" s="81"/>
      <c r="D73" s="81"/>
      <c r="E73" s="97">
        <v>230</v>
      </c>
      <c r="F73" s="81"/>
      <c r="G73" s="89">
        <v>0.8</v>
      </c>
      <c r="H73" s="98">
        <f>G73*E73</f>
        <v>184</v>
      </c>
      <c r="I73" s="81"/>
    </row>
    <row r="74" spans="1:9" x14ac:dyDescent="0.25">
      <c r="A74" s="81"/>
      <c r="B74" s="96" t="s">
        <v>83</v>
      </c>
      <c r="C74" s="81"/>
      <c r="D74" s="81"/>
      <c r="E74" s="97">
        <v>28.5</v>
      </c>
      <c r="F74" s="81"/>
      <c r="G74" s="89">
        <v>0.8</v>
      </c>
      <c r="H74" s="98">
        <f t="shared" ref="H74:H84" si="6">G74*E74</f>
        <v>22.8</v>
      </c>
      <c r="I74" s="81"/>
    </row>
    <row r="75" spans="1:9" x14ac:dyDescent="0.25">
      <c r="A75" s="81"/>
      <c r="B75" s="95" t="s">
        <v>62</v>
      </c>
      <c r="C75" s="81"/>
      <c r="D75" s="81"/>
      <c r="E75" s="97"/>
      <c r="F75" s="81"/>
      <c r="G75" s="89"/>
      <c r="H75" s="98"/>
      <c r="I75" s="81"/>
    </row>
    <row r="76" spans="1:9" x14ac:dyDescent="0.25">
      <c r="A76" s="81"/>
      <c r="B76" s="96" t="s">
        <v>85</v>
      </c>
      <c r="C76" s="81"/>
      <c r="D76" s="81"/>
      <c r="E76" s="97">
        <v>1044</v>
      </c>
      <c r="F76" s="81"/>
      <c r="G76" s="89">
        <v>0.8</v>
      </c>
      <c r="H76" s="98">
        <f t="shared" si="6"/>
        <v>835.2</v>
      </c>
      <c r="I76" s="81"/>
    </row>
    <row r="77" spans="1:9" x14ac:dyDescent="0.25">
      <c r="A77" s="81"/>
      <c r="B77" s="95" t="s">
        <v>70</v>
      </c>
      <c r="C77" s="81"/>
      <c r="D77" s="81"/>
      <c r="E77" s="97"/>
      <c r="F77" s="81"/>
      <c r="G77" s="89"/>
      <c r="H77" s="98"/>
      <c r="I77" s="81"/>
    </row>
    <row r="78" spans="1:9" x14ac:dyDescent="0.25">
      <c r="A78" s="81"/>
      <c r="B78" s="96" t="s">
        <v>86</v>
      </c>
      <c r="C78" s="81"/>
      <c r="D78" s="81"/>
      <c r="E78" s="97">
        <v>86</v>
      </c>
      <c r="F78" s="81"/>
      <c r="G78" s="89">
        <v>0.8</v>
      </c>
      <c r="H78" s="98">
        <f t="shared" si="6"/>
        <v>68.8</v>
      </c>
      <c r="I78" s="81"/>
    </row>
    <row r="79" spans="1:9" x14ac:dyDescent="0.25">
      <c r="A79" s="81"/>
      <c r="B79" s="95" t="s">
        <v>73</v>
      </c>
      <c r="C79" s="81"/>
      <c r="D79" s="81"/>
      <c r="E79" s="97"/>
      <c r="F79" s="81"/>
      <c r="G79" s="89"/>
      <c r="H79" s="98"/>
      <c r="I79" s="81"/>
    </row>
    <row r="80" spans="1:9" x14ac:dyDescent="0.25">
      <c r="A80" s="81"/>
      <c r="B80" s="96" t="s">
        <v>87</v>
      </c>
      <c r="C80" s="81"/>
      <c r="D80" s="81"/>
      <c r="E80" s="97">
        <v>306.39999999999998</v>
      </c>
      <c r="F80" s="81"/>
      <c r="G80" s="89">
        <v>0.8</v>
      </c>
      <c r="H80" s="98">
        <f t="shared" si="6"/>
        <v>245.12</v>
      </c>
      <c r="I80" s="81"/>
    </row>
    <row r="81" spans="1:15" x14ac:dyDescent="0.25">
      <c r="A81" s="81"/>
      <c r="B81" s="95" t="s">
        <v>75</v>
      </c>
      <c r="C81" s="81"/>
      <c r="D81" s="81"/>
      <c r="E81" s="97"/>
      <c r="F81" s="81"/>
      <c r="G81" s="89"/>
      <c r="H81" s="98"/>
      <c r="I81" s="81"/>
    </row>
    <row r="82" spans="1:15" x14ac:dyDescent="0.25">
      <c r="A82" s="81"/>
      <c r="B82" s="96" t="s">
        <v>87</v>
      </c>
      <c r="C82" s="81"/>
      <c r="D82" s="81"/>
      <c r="E82" s="97">
        <v>566</v>
      </c>
      <c r="F82" s="81"/>
      <c r="G82" s="89">
        <v>0.8</v>
      </c>
      <c r="H82" s="98">
        <f t="shared" si="6"/>
        <v>452.8</v>
      </c>
      <c r="I82" s="81"/>
    </row>
    <row r="83" spans="1:15" x14ac:dyDescent="0.25">
      <c r="A83" s="81"/>
      <c r="B83" s="95" t="s">
        <v>78</v>
      </c>
      <c r="C83" s="81"/>
      <c r="D83" s="81"/>
      <c r="E83" s="97"/>
      <c r="F83" s="81"/>
      <c r="G83" s="89"/>
      <c r="H83" s="98"/>
      <c r="I83" s="81"/>
    </row>
    <row r="84" spans="1:15" x14ac:dyDescent="0.25">
      <c r="A84" s="90"/>
      <c r="B84" s="99" t="s">
        <v>88</v>
      </c>
      <c r="C84" s="90"/>
      <c r="D84" s="90"/>
      <c r="E84" s="100">
        <v>23</v>
      </c>
      <c r="F84" s="90"/>
      <c r="G84" s="101">
        <v>0.8</v>
      </c>
      <c r="H84" s="102">
        <f t="shared" si="6"/>
        <v>18.400000000000002</v>
      </c>
      <c r="I84" s="90"/>
    </row>
    <row r="85" spans="1:15" x14ac:dyDescent="0.25">
      <c r="A85" s="82">
        <v>10</v>
      </c>
      <c r="B85" s="83" t="s">
        <v>90</v>
      </c>
      <c r="C85" s="75" t="s">
        <v>30</v>
      </c>
      <c r="D85" s="84"/>
      <c r="E85" s="85"/>
      <c r="F85" s="84"/>
      <c r="G85" s="84"/>
      <c r="H85" s="85"/>
      <c r="I85" s="75">
        <f>SUM(H86:H91)</f>
        <v>376.84350000000001</v>
      </c>
      <c r="L85" s="1" t="s">
        <v>93</v>
      </c>
      <c r="O85" s="1" t="s">
        <v>94</v>
      </c>
    </row>
    <row r="86" spans="1:15" x14ac:dyDescent="0.25">
      <c r="A86" s="81"/>
      <c r="B86" s="95" t="s">
        <v>58</v>
      </c>
      <c r="C86" s="81"/>
      <c r="D86" s="89"/>
      <c r="E86" s="89">
        <f>(E73+E74)*3</f>
        <v>775.5</v>
      </c>
      <c r="F86" s="89">
        <v>5.5E-2</v>
      </c>
      <c r="G86" s="89" t="s">
        <v>95</v>
      </c>
      <c r="H86" s="89">
        <f>F86*E86</f>
        <v>42.652500000000003</v>
      </c>
      <c r="I86" s="81"/>
      <c r="L86" s="1" t="s">
        <v>92</v>
      </c>
    </row>
    <row r="87" spans="1:15" x14ac:dyDescent="0.25">
      <c r="A87" s="81"/>
      <c r="B87" s="95" t="s">
        <v>62</v>
      </c>
      <c r="C87" s="81"/>
      <c r="D87" s="89"/>
      <c r="E87" s="89">
        <f>E76*3</f>
        <v>3132</v>
      </c>
      <c r="F87" s="89">
        <v>5.5E-2</v>
      </c>
      <c r="G87" s="89" t="s">
        <v>95</v>
      </c>
      <c r="H87" s="89">
        <f>F87*E87</f>
        <v>172.26</v>
      </c>
      <c r="I87" s="81"/>
      <c r="L87" s="1" t="s">
        <v>96</v>
      </c>
    </row>
    <row r="88" spans="1:15" x14ac:dyDescent="0.25">
      <c r="A88" s="81"/>
      <c r="B88" s="95" t="s">
        <v>70</v>
      </c>
      <c r="C88" s="81"/>
      <c r="D88" s="89"/>
      <c r="E88" s="89">
        <f>E78*3</f>
        <v>258</v>
      </c>
      <c r="F88" s="89">
        <v>5.5E-2</v>
      </c>
      <c r="G88" s="89" t="s">
        <v>95</v>
      </c>
      <c r="H88" s="89">
        <f t="shared" ref="H88:H91" si="7">F88*E88</f>
        <v>14.19</v>
      </c>
      <c r="I88" s="81"/>
    </row>
    <row r="89" spans="1:15" x14ac:dyDescent="0.25">
      <c r="A89" s="81"/>
      <c r="B89" s="95" t="s">
        <v>73</v>
      </c>
      <c r="C89" s="81"/>
      <c r="D89" s="89"/>
      <c r="E89" s="89">
        <f>E80*3</f>
        <v>919.19999999999993</v>
      </c>
      <c r="F89" s="89">
        <v>5.5E-2</v>
      </c>
      <c r="G89" s="89" t="s">
        <v>95</v>
      </c>
      <c r="H89" s="89">
        <f t="shared" si="7"/>
        <v>50.555999999999997</v>
      </c>
      <c r="I89" s="81"/>
    </row>
    <row r="90" spans="1:15" x14ac:dyDescent="0.25">
      <c r="A90" s="81"/>
      <c r="B90" s="95" t="s">
        <v>75</v>
      </c>
      <c r="C90" s="81"/>
      <c r="D90" s="89"/>
      <c r="E90" s="89">
        <f>E82*3</f>
        <v>1698</v>
      </c>
      <c r="F90" s="89">
        <v>5.5E-2</v>
      </c>
      <c r="G90" s="89" t="s">
        <v>95</v>
      </c>
      <c r="H90" s="89">
        <f t="shared" si="7"/>
        <v>93.39</v>
      </c>
      <c r="I90" s="81"/>
    </row>
    <row r="91" spans="1:15" x14ac:dyDescent="0.25">
      <c r="A91" s="90"/>
      <c r="B91" s="103" t="s">
        <v>78</v>
      </c>
      <c r="C91" s="90"/>
      <c r="D91" s="101"/>
      <c r="E91" s="101">
        <f>E84*3</f>
        <v>69</v>
      </c>
      <c r="F91" s="101">
        <v>5.5E-2</v>
      </c>
      <c r="G91" s="101" t="s">
        <v>95</v>
      </c>
      <c r="H91" s="101">
        <f t="shared" si="7"/>
        <v>3.7949999999999999</v>
      </c>
      <c r="I91" s="90"/>
    </row>
    <row r="92" spans="1:15" x14ac:dyDescent="0.25">
      <c r="A92" s="24">
        <v>11</v>
      </c>
      <c r="B92" s="20" t="s">
        <v>91</v>
      </c>
      <c r="C92" s="2" t="s">
        <v>33</v>
      </c>
      <c r="D92" s="21"/>
      <c r="E92" s="22"/>
      <c r="F92" s="21"/>
      <c r="G92" s="21"/>
      <c r="H92" s="22"/>
      <c r="I92" s="24"/>
      <c r="L92" s="1" t="s">
        <v>97</v>
      </c>
    </row>
  </sheetData>
  <mergeCells count="38">
    <mergeCell ref="E15:G15"/>
    <mergeCell ref="E16:G16"/>
    <mergeCell ref="E17:G17"/>
    <mergeCell ref="A5:A6"/>
    <mergeCell ref="B5:B6"/>
    <mergeCell ref="C5:C6"/>
    <mergeCell ref="D5:D6"/>
    <mergeCell ref="E5:G5"/>
    <mergeCell ref="I5:I6"/>
    <mergeCell ref="E9:G9"/>
    <mergeCell ref="E32:G32"/>
    <mergeCell ref="E53:H53"/>
    <mergeCell ref="E21:G21"/>
    <mergeCell ref="E22:G22"/>
    <mergeCell ref="E23:G23"/>
    <mergeCell ref="E24:G24"/>
    <mergeCell ref="H5:H6"/>
    <mergeCell ref="E10:G10"/>
    <mergeCell ref="E11:G11"/>
    <mergeCell ref="E12:G12"/>
    <mergeCell ref="E13:G13"/>
    <mergeCell ref="E14:G14"/>
    <mergeCell ref="E41:G41"/>
    <mergeCell ref="E27:G27"/>
    <mergeCell ref="E39:G39"/>
    <mergeCell ref="E40:G40"/>
    <mergeCell ref="E18:G18"/>
    <mergeCell ref="E25:G25"/>
    <mergeCell ref="E26:G26"/>
    <mergeCell ref="E28:G28"/>
    <mergeCell ref="E29:G29"/>
    <mergeCell ref="E36:G36"/>
    <mergeCell ref="E37:G37"/>
    <mergeCell ref="E38:G38"/>
    <mergeCell ref="E30:G30"/>
    <mergeCell ref="E33:G33"/>
    <mergeCell ref="E34:G34"/>
    <mergeCell ref="E35:G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48"/>
  <sheetViews>
    <sheetView zoomScale="85" zoomScaleNormal="85" workbookViewId="0">
      <pane ySplit="7" topLeftCell="A360" activePane="bottomLeft" state="frozen"/>
      <selection pane="bottomLeft" activeCell="L368" sqref="L368"/>
    </sheetView>
  </sheetViews>
  <sheetFormatPr defaultColWidth="9.140625" defaultRowHeight="16.5" x14ac:dyDescent="0.25"/>
  <cols>
    <col min="1" max="1" width="13.140625" style="115" customWidth="1"/>
    <col min="2" max="7" width="12.7109375" style="115" customWidth="1"/>
    <col min="8" max="16384" width="9.140625" style="115"/>
  </cols>
  <sheetData>
    <row r="1" spans="1:7" x14ac:dyDescent="0.25">
      <c r="A1" s="153" t="s">
        <v>139</v>
      </c>
      <c r="B1" s="154"/>
      <c r="C1" s="154"/>
      <c r="D1" s="154"/>
      <c r="E1" s="154"/>
      <c r="F1" s="154"/>
      <c r="G1" s="154"/>
    </row>
    <row r="2" spans="1:7" x14ac:dyDescent="0.25">
      <c r="A2" s="153" t="s">
        <v>140</v>
      </c>
      <c r="B2" s="154"/>
      <c r="C2" s="154"/>
      <c r="D2" s="154"/>
      <c r="E2" s="154"/>
      <c r="F2" s="154"/>
      <c r="G2" s="154"/>
    </row>
    <row r="5" spans="1:7" x14ac:dyDescent="0.25">
      <c r="A5" s="200" t="s">
        <v>40</v>
      </c>
      <c r="B5" s="202" t="s">
        <v>41</v>
      </c>
      <c r="C5" s="202"/>
      <c r="D5" s="202" t="s">
        <v>38</v>
      </c>
      <c r="E5" s="202"/>
      <c r="F5" s="202" t="s">
        <v>42</v>
      </c>
      <c r="G5" s="202"/>
    </row>
    <row r="6" spans="1:7" x14ac:dyDescent="0.25">
      <c r="A6" s="201"/>
      <c r="B6" s="33" t="s">
        <v>43</v>
      </c>
      <c r="C6" s="33" t="s">
        <v>44</v>
      </c>
      <c r="D6" s="33" t="s">
        <v>45</v>
      </c>
      <c r="E6" s="33" t="s">
        <v>46</v>
      </c>
      <c r="F6" s="33" t="s">
        <v>45</v>
      </c>
      <c r="G6" s="33" t="s">
        <v>46</v>
      </c>
    </row>
    <row r="7" spans="1:7" x14ac:dyDescent="0.25">
      <c r="A7" s="203" t="s">
        <v>102</v>
      </c>
      <c r="B7" s="204"/>
      <c r="C7" s="204"/>
      <c r="D7" s="204"/>
      <c r="E7" s="204"/>
      <c r="F7" s="204"/>
      <c r="G7" s="205"/>
    </row>
    <row r="8" spans="1:7" x14ac:dyDescent="0.25">
      <c r="A8" s="116" t="s">
        <v>47</v>
      </c>
      <c r="B8" s="36"/>
      <c r="C8" s="36">
        <f>B9/2</f>
        <v>15.5</v>
      </c>
      <c r="D8" s="37">
        <v>1.67</v>
      </c>
      <c r="E8" s="37">
        <f>D8*C8</f>
        <v>25.884999999999998</v>
      </c>
      <c r="F8" s="37">
        <v>1.02</v>
      </c>
      <c r="G8" s="37">
        <f>F8*C8</f>
        <v>15.81</v>
      </c>
    </row>
    <row r="9" spans="1:7" x14ac:dyDescent="0.25">
      <c r="A9" s="117"/>
      <c r="B9" s="40">
        <v>31</v>
      </c>
      <c r="C9" s="40"/>
      <c r="D9" s="41"/>
      <c r="E9" s="41"/>
      <c r="F9" s="41"/>
      <c r="G9" s="41"/>
    </row>
    <row r="10" spans="1:7" x14ac:dyDescent="0.25">
      <c r="A10" s="117">
        <v>1</v>
      </c>
      <c r="B10" s="40"/>
      <c r="C10" s="40">
        <f>(B9+B11)/2</f>
        <v>24.5</v>
      </c>
      <c r="D10" s="41">
        <v>1.33</v>
      </c>
      <c r="E10" s="41">
        <f>D10*C10</f>
        <v>32.585000000000001</v>
      </c>
      <c r="F10" s="41">
        <v>0.25</v>
      </c>
      <c r="G10" s="41">
        <f>F10*C10</f>
        <v>6.125</v>
      </c>
    </row>
    <row r="11" spans="1:7" x14ac:dyDescent="0.25">
      <c r="A11" s="117"/>
      <c r="B11" s="40">
        <v>18</v>
      </c>
      <c r="C11" s="40"/>
      <c r="D11" s="41"/>
      <c r="E11" s="41"/>
      <c r="F11" s="41"/>
      <c r="G11" s="41"/>
    </row>
    <row r="12" spans="1:7" x14ac:dyDescent="0.25">
      <c r="A12" s="117">
        <v>2</v>
      </c>
      <c r="B12" s="40"/>
      <c r="C12" s="40">
        <f>(B11+B13)/2</f>
        <v>24</v>
      </c>
      <c r="D12" s="41">
        <v>1.45</v>
      </c>
      <c r="E12" s="41">
        <f>D12*C12</f>
        <v>34.799999999999997</v>
      </c>
      <c r="F12" s="41">
        <v>0.14000000000000001</v>
      </c>
      <c r="G12" s="41">
        <f>F12*C12</f>
        <v>3.3600000000000003</v>
      </c>
    </row>
    <row r="13" spans="1:7" x14ac:dyDescent="0.25">
      <c r="A13" s="117"/>
      <c r="B13" s="40">
        <v>30</v>
      </c>
      <c r="C13" s="40"/>
      <c r="D13" s="41"/>
      <c r="E13" s="41"/>
      <c r="F13" s="41"/>
      <c r="G13" s="41"/>
    </row>
    <row r="14" spans="1:7" x14ac:dyDescent="0.25">
      <c r="A14" s="117">
        <v>3</v>
      </c>
      <c r="B14" s="40"/>
      <c r="C14" s="40">
        <f>(B13+B15)/2</f>
        <v>30.5</v>
      </c>
      <c r="D14" s="41">
        <v>0.66</v>
      </c>
      <c r="E14" s="41">
        <f>D14*C14</f>
        <v>20.130000000000003</v>
      </c>
      <c r="F14" s="41">
        <v>1.07</v>
      </c>
      <c r="G14" s="41">
        <f>F14*C14</f>
        <v>32.635000000000005</v>
      </c>
    </row>
    <row r="15" spans="1:7" x14ac:dyDescent="0.25">
      <c r="A15" s="117"/>
      <c r="B15" s="40">
        <v>31</v>
      </c>
      <c r="C15" s="40"/>
      <c r="D15" s="41"/>
      <c r="E15" s="41"/>
      <c r="F15" s="41"/>
      <c r="G15" s="41"/>
    </row>
    <row r="16" spans="1:7" x14ac:dyDescent="0.25">
      <c r="A16" s="117">
        <v>4</v>
      </c>
      <c r="B16" s="40"/>
      <c r="C16" s="40">
        <f>(B15+B17)/2</f>
        <v>28.5</v>
      </c>
      <c r="D16" s="41">
        <v>0.45</v>
      </c>
      <c r="E16" s="41">
        <f>D16*C16</f>
        <v>12.825000000000001</v>
      </c>
      <c r="F16" s="41">
        <v>1.66</v>
      </c>
      <c r="G16" s="41">
        <f>F16*C16</f>
        <v>47.309999999999995</v>
      </c>
    </row>
    <row r="17" spans="1:10" x14ac:dyDescent="0.25">
      <c r="A17" s="117"/>
      <c r="B17" s="40">
        <v>26</v>
      </c>
      <c r="C17" s="40"/>
      <c r="D17" s="41"/>
      <c r="E17" s="41"/>
      <c r="F17" s="41"/>
      <c r="G17" s="41"/>
    </row>
    <row r="18" spans="1:10" x14ac:dyDescent="0.25">
      <c r="A18" s="117">
        <v>5</v>
      </c>
      <c r="B18" s="40"/>
      <c r="C18" s="40">
        <f>(B17+B19)/2</f>
        <v>30</v>
      </c>
      <c r="D18" s="41">
        <v>0.75</v>
      </c>
      <c r="E18" s="41">
        <f>D18*C18</f>
        <v>22.5</v>
      </c>
      <c r="F18" s="41">
        <v>1.69</v>
      </c>
      <c r="G18" s="41">
        <f>F18*C18</f>
        <v>50.699999999999996</v>
      </c>
    </row>
    <row r="19" spans="1:10" x14ac:dyDescent="0.25">
      <c r="A19" s="117"/>
      <c r="B19" s="40">
        <v>34</v>
      </c>
      <c r="C19" s="40"/>
      <c r="D19" s="41"/>
      <c r="E19" s="41"/>
      <c r="F19" s="41"/>
      <c r="G19" s="41"/>
    </row>
    <row r="20" spans="1:10" x14ac:dyDescent="0.25">
      <c r="A20" s="117">
        <v>6</v>
      </c>
      <c r="B20" s="40"/>
      <c r="C20" s="40">
        <f>(B19+B21)/2</f>
        <v>28.5</v>
      </c>
      <c r="D20" s="41">
        <v>1.1100000000000001</v>
      </c>
      <c r="E20" s="41">
        <f>D20*C20</f>
        <v>31.635000000000002</v>
      </c>
      <c r="F20" s="41">
        <v>1.48</v>
      </c>
      <c r="G20" s="41">
        <f>F20*C20</f>
        <v>42.18</v>
      </c>
    </row>
    <row r="21" spans="1:10" x14ac:dyDescent="0.25">
      <c r="A21" s="117"/>
      <c r="B21" s="40">
        <v>23</v>
      </c>
      <c r="C21" s="40"/>
      <c r="D21" s="41"/>
      <c r="E21" s="41"/>
      <c r="F21" s="41"/>
      <c r="G21" s="41"/>
    </row>
    <row r="22" spans="1:10" x14ac:dyDescent="0.25">
      <c r="A22" s="117">
        <v>7</v>
      </c>
      <c r="B22" s="40"/>
      <c r="C22" s="40">
        <f>(B21+B23)/2</f>
        <v>22</v>
      </c>
      <c r="D22" s="41">
        <v>1.57</v>
      </c>
      <c r="E22" s="41">
        <f>D22*C22</f>
        <v>34.54</v>
      </c>
      <c r="F22" s="41">
        <v>1.27</v>
      </c>
      <c r="G22" s="41">
        <f>F22*C22</f>
        <v>27.94</v>
      </c>
    </row>
    <row r="23" spans="1:10" x14ac:dyDescent="0.25">
      <c r="A23" s="117"/>
      <c r="B23" s="40">
        <v>21</v>
      </c>
      <c r="C23" s="40"/>
      <c r="D23" s="41"/>
      <c r="E23" s="41"/>
      <c r="F23" s="41"/>
      <c r="G23" s="41"/>
    </row>
    <row r="24" spans="1:10" x14ac:dyDescent="0.25">
      <c r="A24" s="117">
        <v>8</v>
      </c>
      <c r="B24" s="40"/>
      <c r="C24" s="40">
        <f>(B23+B25)/2</f>
        <v>18.5</v>
      </c>
      <c r="D24" s="41">
        <v>1.06</v>
      </c>
      <c r="E24" s="41">
        <f>D24*C24</f>
        <v>19.61</v>
      </c>
      <c r="F24" s="41">
        <v>1.84</v>
      </c>
      <c r="G24" s="41">
        <f>F24*C24</f>
        <v>34.04</v>
      </c>
    </row>
    <row r="25" spans="1:10" x14ac:dyDescent="0.25">
      <c r="A25" s="117"/>
      <c r="B25" s="40">
        <v>16</v>
      </c>
      <c r="C25" s="40"/>
      <c r="D25" s="41"/>
      <c r="E25" s="41"/>
      <c r="F25" s="41"/>
      <c r="G25" s="41"/>
    </row>
    <row r="26" spans="1:10" x14ac:dyDescent="0.25">
      <c r="A26" s="156" t="s">
        <v>48</v>
      </c>
      <c r="B26" s="44"/>
      <c r="C26" s="44">
        <f>B25/2</f>
        <v>8</v>
      </c>
      <c r="D26" s="45">
        <v>0.89</v>
      </c>
      <c r="E26" s="45">
        <f>D26*C26</f>
        <v>7.12</v>
      </c>
      <c r="F26" s="45">
        <v>1.68</v>
      </c>
      <c r="G26" s="45">
        <f>F26*C26</f>
        <v>13.44</v>
      </c>
    </row>
    <row r="27" spans="1:10" x14ac:dyDescent="0.25">
      <c r="A27" s="33" t="s">
        <v>49</v>
      </c>
      <c r="B27" s="33">
        <f>SUM(B8:B26)</f>
        <v>230</v>
      </c>
      <c r="C27" s="33">
        <f>SUM(C8:C26)</f>
        <v>230</v>
      </c>
      <c r="D27" s="118"/>
      <c r="E27" s="119">
        <f>SUM(E8:E26)</f>
        <v>241.63</v>
      </c>
      <c r="F27" s="118"/>
      <c r="G27" s="119">
        <f>SUM(G8:G26)</f>
        <v>273.54000000000002</v>
      </c>
      <c r="J27" s="169"/>
    </row>
    <row r="28" spans="1:10" x14ac:dyDescent="0.25">
      <c r="A28" s="199" t="s">
        <v>161</v>
      </c>
      <c r="B28" s="199"/>
      <c r="C28" s="199"/>
      <c r="D28" s="199"/>
      <c r="E28" s="199"/>
      <c r="F28" s="199"/>
      <c r="G28" s="199"/>
    </row>
    <row r="29" spans="1:10" x14ac:dyDescent="0.25">
      <c r="A29" s="155" t="s">
        <v>47</v>
      </c>
      <c r="B29" s="120"/>
      <c r="C29" s="120">
        <f>B30/2</f>
        <v>15</v>
      </c>
      <c r="D29" s="121">
        <v>3.14</v>
      </c>
      <c r="E29" s="121">
        <f>D29*C29</f>
        <v>47.1</v>
      </c>
      <c r="F29" s="121">
        <v>1.97</v>
      </c>
      <c r="G29" s="121">
        <f>F29*C29</f>
        <v>29.55</v>
      </c>
    </row>
    <row r="30" spans="1:10" x14ac:dyDescent="0.25">
      <c r="A30" s="117"/>
      <c r="B30" s="40">
        <v>30</v>
      </c>
      <c r="C30" s="40"/>
      <c r="D30" s="41"/>
      <c r="E30" s="41"/>
      <c r="F30" s="41"/>
      <c r="G30" s="41"/>
    </row>
    <row r="31" spans="1:10" x14ac:dyDescent="0.25">
      <c r="A31" s="117">
        <v>1</v>
      </c>
      <c r="B31" s="40"/>
      <c r="C31" s="40">
        <f>(B30+B32)/2</f>
        <v>31</v>
      </c>
      <c r="D31" s="41">
        <v>2.69</v>
      </c>
      <c r="E31" s="41">
        <f>D31*C31</f>
        <v>83.39</v>
      </c>
      <c r="F31" s="41">
        <v>2</v>
      </c>
      <c r="G31" s="41">
        <f>F31*C31</f>
        <v>62</v>
      </c>
    </row>
    <row r="32" spans="1:10" x14ac:dyDescent="0.25">
      <c r="A32" s="117"/>
      <c r="B32" s="40">
        <v>32</v>
      </c>
      <c r="C32" s="40"/>
      <c r="D32" s="41"/>
      <c r="E32" s="41"/>
      <c r="F32" s="41"/>
      <c r="G32" s="41"/>
    </row>
    <row r="33" spans="1:7" x14ac:dyDescent="0.25">
      <c r="A33" s="117">
        <v>2</v>
      </c>
      <c r="B33" s="40"/>
      <c r="C33" s="40">
        <f>(B32+B34)/2</f>
        <v>31.5</v>
      </c>
      <c r="D33" s="41">
        <v>2.5099999999999998</v>
      </c>
      <c r="E33" s="41">
        <f>D33*C33</f>
        <v>79.064999999999998</v>
      </c>
      <c r="F33" s="41">
        <v>1.55</v>
      </c>
      <c r="G33" s="41">
        <f>F33*C33</f>
        <v>48.825000000000003</v>
      </c>
    </row>
    <row r="34" spans="1:7" x14ac:dyDescent="0.25">
      <c r="A34" s="117"/>
      <c r="B34" s="40">
        <v>31</v>
      </c>
      <c r="C34" s="40"/>
      <c r="D34" s="41"/>
      <c r="E34" s="41"/>
      <c r="F34" s="41"/>
      <c r="G34" s="41"/>
    </row>
    <row r="35" spans="1:7" x14ac:dyDescent="0.25">
      <c r="A35" s="117">
        <v>3</v>
      </c>
      <c r="B35" s="40"/>
      <c r="C35" s="40">
        <f>(B34+B36)/2</f>
        <v>30.5</v>
      </c>
      <c r="D35" s="41">
        <v>2.95</v>
      </c>
      <c r="E35" s="41">
        <f>D35*C35</f>
        <v>89.975000000000009</v>
      </c>
      <c r="F35" s="41">
        <v>1.03</v>
      </c>
      <c r="G35" s="41">
        <f>F35*C35</f>
        <v>31.414999999999999</v>
      </c>
    </row>
    <row r="36" spans="1:7" x14ac:dyDescent="0.25">
      <c r="A36" s="117"/>
      <c r="B36" s="40">
        <v>30</v>
      </c>
      <c r="C36" s="40"/>
      <c r="D36" s="41"/>
      <c r="E36" s="41"/>
      <c r="F36" s="41"/>
      <c r="G36" s="41"/>
    </row>
    <row r="37" spans="1:7" x14ac:dyDescent="0.25">
      <c r="A37" s="117">
        <v>4</v>
      </c>
      <c r="B37" s="40"/>
      <c r="C37" s="40">
        <f>(B36+B38)/2</f>
        <v>30.5</v>
      </c>
      <c r="D37" s="41">
        <v>2.19</v>
      </c>
      <c r="E37" s="41">
        <f>D37*C37</f>
        <v>66.795000000000002</v>
      </c>
      <c r="F37" s="41">
        <v>1.05</v>
      </c>
      <c r="G37" s="41">
        <f>F37*C37</f>
        <v>32.024999999999999</v>
      </c>
    </row>
    <row r="38" spans="1:7" x14ac:dyDescent="0.25">
      <c r="A38" s="117"/>
      <c r="B38" s="40">
        <v>31</v>
      </c>
      <c r="C38" s="40"/>
      <c r="D38" s="41"/>
      <c r="E38" s="41"/>
      <c r="F38" s="41"/>
      <c r="G38" s="41"/>
    </row>
    <row r="39" spans="1:7" x14ac:dyDescent="0.25">
      <c r="A39" s="117">
        <v>5</v>
      </c>
      <c r="B39" s="40"/>
      <c r="C39" s="40">
        <f>(B38+B40)/2</f>
        <v>27</v>
      </c>
      <c r="D39" s="41">
        <v>2.2799999999999998</v>
      </c>
      <c r="E39" s="41">
        <f>D39*C39</f>
        <v>61.559999999999995</v>
      </c>
      <c r="F39" s="41">
        <v>1.65</v>
      </c>
      <c r="G39" s="41">
        <f>F39*C39</f>
        <v>44.55</v>
      </c>
    </row>
    <row r="40" spans="1:7" x14ac:dyDescent="0.25">
      <c r="A40" s="117"/>
      <c r="B40" s="40">
        <v>23</v>
      </c>
      <c r="C40" s="40"/>
      <c r="D40" s="41"/>
      <c r="E40" s="41"/>
      <c r="F40" s="41"/>
      <c r="G40" s="41"/>
    </row>
    <row r="41" spans="1:7" x14ac:dyDescent="0.25">
      <c r="A41" s="117">
        <v>6</v>
      </c>
      <c r="B41" s="40"/>
      <c r="C41" s="40">
        <f>(B40+B42)/2</f>
        <v>27</v>
      </c>
      <c r="D41" s="41">
        <v>1.67</v>
      </c>
      <c r="E41" s="41">
        <f>D41*C41</f>
        <v>45.089999999999996</v>
      </c>
      <c r="F41" s="41">
        <v>1.95</v>
      </c>
      <c r="G41" s="41">
        <f>F41*C41</f>
        <v>52.65</v>
      </c>
    </row>
    <row r="42" spans="1:7" x14ac:dyDescent="0.25">
      <c r="A42" s="117"/>
      <c r="B42" s="40">
        <v>31</v>
      </c>
      <c r="C42" s="40"/>
      <c r="D42" s="41"/>
      <c r="E42" s="41"/>
      <c r="F42" s="41"/>
      <c r="G42" s="41"/>
    </row>
    <row r="43" spans="1:7" x14ac:dyDescent="0.25">
      <c r="A43" s="117">
        <v>7</v>
      </c>
      <c r="B43" s="40"/>
      <c r="C43" s="40">
        <f>(B42+B44)/2</f>
        <v>30.5</v>
      </c>
      <c r="D43" s="41">
        <v>1.1399999999999999</v>
      </c>
      <c r="E43" s="41">
        <f>D43*C43</f>
        <v>34.769999999999996</v>
      </c>
      <c r="F43" s="41">
        <v>1.79</v>
      </c>
      <c r="G43" s="41">
        <f>F43*C43</f>
        <v>54.594999999999999</v>
      </c>
    </row>
    <row r="44" spans="1:7" x14ac:dyDescent="0.25">
      <c r="A44" s="117"/>
      <c r="B44" s="40">
        <v>30</v>
      </c>
      <c r="C44" s="40"/>
      <c r="D44" s="41"/>
      <c r="E44" s="41"/>
      <c r="F44" s="41"/>
      <c r="G44" s="41"/>
    </row>
    <row r="45" spans="1:7" x14ac:dyDescent="0.25">
      <c r="A45" s="117">
        <v>8</v>
      </c>
      <c r="B45" s="40"/>
      <c r="C45" s="40">
        <f>(B44+B46)/2</f>
        <v>30</v>
      </c>
      <c r="D45" s="41">
        <v>0.88</v>
      </c>
      <c r="E45" s="41">
        <f>D45*C45</f>
        <v>26.4</v>
      </c>
      <c r="F45" s="41">
        <v>2.2599999999999998</v>
      </c>
      <c r="G45" s="41">
        <f>F45*C45</f>
        <v>67.8</v>
      </c>
    </row>
    <row r="46" spans="1:7" x14ac:dyDescent="0.25">
      <c r="A46" s="117"/>
      <c r="B46" s="40">
        <v>30</v>
      </c>
      <c r="C46" s="40"/>
      <c r="D46" s="41"/>
      <c r="E46" s="41"/>
      <c r="F46" s="41"/>
      <c r="G46" s="41"/>
    </row>
    <row r="47" spans="1:7" x14ac:dyDescent="0.25">
      <c r="A47" s="117">
        <v>9</v>
      </c>
      <c r="B47" s="40"/>
      <c r="C47" s="40">
        <f>(B46+B48)/2</f>
        <v>35.35</v>
      </c>
      <c r="D47" s="41">
        <v>1.36</v>
      </c>
      <c r="E47" s="41">
        <f>D47*C47</f>
        <v>48.076000000000008</v>
      </c>
      <c r="F47" s="41">
        <v>3.18</v>
      </c>
      <c r="G47" s="41">
        <f>F47*C47</f>
        <v>112.41300000000001</v>
      </c>
    </row>
    <row r="48" spans="1:7" x14ac:dyDescent="0.25">
      <c r="A48" s="117"/>
      <c r="B48" s="40">
        <v>40.700000000000003</v>
      </c>
      <c r="C48" s="40"/>
      <c r="D48" s="41"/>
      <c r="E48" s="41"/>
      <c r="F48" s="41"/>
      <c r="G48" s="41"/>
    </row>
    <row r="49" spans="1:7" x14ac:dyDescent="0.25">
      <c r="A49" s="156" t="s">
        <v>48</v>
      </c>
      <c r="B49" s="44"/>
      <c r="C49" s="44">
        <f>B48/2</f>
        <v>20.350000000000001</v>
      </c>
      <c r="D49" s="45">
        <v>1.1000000000000001</v>
      </c>
      <c r="E49" s="45">
        <f>D49*C49</f>
        <v>22.385000000000005</v>
      </c>
      <c r="F49" s="45">
        <v>2.94</v>
      </c>
      <c r="G49" s="45">
        <f>F49*C49</f>
        <v>59.829000000000001</v>
      </c>
    </row>
    <row r="50" spans="1:7" x14ac:dyDescent="0.25">
      <c r="A50" s="33" t="s">
        <v>49</v>
      </c>
      <c r="B50" s="33">
        <f>SUM(B29:B49)</f>
        <v>308.7</v>
      </c>
      <c r="C50" s="33">
        <f>SUM(C29:C49)</f>
        <v>308.70000000000005</v>
      </c>
      <c r="D50" s="118"/>
      <c r="E50" s="119">
        <f>SUM(E29:E49)</f>
        <v>604.60599999999999</v>
      </c>
      <c r="F50" s="118"/>
      <c r="G50" s="119">
        <f>SUM(G29:G49)</f>
        <v>595.65200000000004</v>
      </c>
    </row>
    <row r="51" spans="1:7" x14ac:dyDescent="0.25">
      <c r="A51" s="198" t="s">
        <v>103</v>
      </c>
      <c r="B51" s="198"/>
      <c r="C51" s="198"/>
      <c r="D51" s="198"/>
      <c r="E51" s="198"/>
      <c r="F51" s="198"/>
      <c r="G51" s="198"/>
    </row>
    <row r="52" spans="1:7" x14ac:dyDescent="0.25">
      <c r="A52" s="155" t="s">
        <v>47</v>
      </c>
      <c r="B52" s="120"/>
      <c r="C52" s="120">
        <f>B53/2</f>
        <v>14.5</v>
      </c>
      <c r="D52" s="121">
        <v>3.19</v>
      </c>
      <c r="E52" s="121">
        <f>D52*C52</f>
        <v>46.255000000000003</v>
      </c>
      <c r="F52" s="121">
        <v>2.1</v>
      </c>
      <c r="G52" s="121">
        <f>F52*C52</f>
        <v>30.450000000000003</v>
      </c>
    </row>
    <row r="53" spans="1:7" x14ac:dyDescent="0.25">
      <c r="A53" s="117"/>
      <c r="B53" s="40">
        <v>29</v>
      </c>
      <c r="C53" s="40"/>
      <c r="D53" s="41"/>
      <c r="E53" s="41"/>
      <c r="F53" s="41"/>
      <c r="G53" s="41"/>
    </row>
    <row r="54" spans="1:7" x14ac:dyDescent="0.25">
      <c r="A54" s="117">
        <v>1</v>
      </c>
      <c r="B54" s="40"/>
      <c r="C54" s="40">
        <f>(B53+B55)/2</f>
        <v>31</v>
      </c>
      <c r="D54" s="41">
        <v>2.82</v>
      </c>
      <c r="E54" s="41">
        <f>D54*C54</f>
        <v>87.42</v>
      </c>
      <c r="F54" s="41">
        <v>2.2400000000000002</v>
      </c>
      <c r="G54" s="41">
        <f>F54*C54</f>
        <v>69.440000000000012</v>
      </c>
    </row>
    <row r="55" spans="1:7" x14ac:dyDescent="0.25">
      <c r="A55" s="117"/>
      <c r="B55" s="40">
        <v>33</v>
      </c>
      <c r="C55" s="40"/>
      <c r="D55" s="41"/>
      <c r="E55" s="41"/>
      <c r="F55" s="41"/>
      <c r="G55" s="41"/>
    </row>
    <row r="56" spans="1:7" x14ac:dyDescent="0.25">
      <c r="A56" s="117">
        <v>2</v>
      </c>
      <c r="B56" s="40"/>
      <c r="C56" s="40">
        <f>(B55+B57)/2</f>
        <v>34.5</v>
      </c>
      <c r="D56" s="41">
        <v>2.75</v>
      </c>
      <c r="E56" s="41">
        <f>D56*C56</f>
        <v>94.875</v>
      </c>
      <c r="F56" s="41">
        <v>2.1</v>
      </c>
      <c r="G56" s="41">
        <f>F56*C56</f>
        <v>72.45</v>
      </c>
    </row>
    <row r="57" spans="1:7" x14ac:dyDescent="0.25">
      <c r="A57" s="117"/>
      <c r="B57" s="40">
        <v>36</v>
      </c>
      <c r="C57" s="40"/>
      <c r="D57" s="41"/>
      <c r="E57" s="41"/>
      <c r="F57" s="41"/>
      <c r="G57" s="41"/>
    </row>
    <row r="58" spans="1:7" x14ac:dyDescent="0.25">
      <c r="A58" s="117">
        <v>3</v>
      </c>
      <c r="B58" s="40"/>
      <c r="C58" s="40">
        <f>(B57+B59)/2</f>
        <v>39.5</v>
      </c>
      <c r="D58" s="41">
        <v>2.79</v>
      </c>
      <c r="E58" s="41">
        <f>D58*C58</f>
        <v>110.205</v>
      </c>
      <c r="F58" s="41">
        <v>2.2000000000000002</v>
      </c>
      <c r="G58" s="41">
        <f>F58*C58</f>
        <v>86.9</v>
      </c>
    </row>
    <row r="59" spans="1:7" x14ac:dyDescent="0.25">
      <c r="A59" s="117"/>
      <c r="B59" s="40">
        <v>43</v>
      </c>
      <c r="C59" s="40"/>
      <c r="D59" s="41"/>
      <c r="E59" s="41"/>
      <c r="F59" s="41"/>
      <c r="G59" s="41"/>
    </row>
    <row r="60" spans="1:7" x14ac:dyDescent="0.25">
      <c r="A60" s="117">
        <v>4</v>
      </c>
      <c r="B60" s="40"/>
      <c r="C60" s="40">
        <f>(B59+B61)/2</f>
        <v>40</v>
      </c>
      <c r="D60" s="41">
        <v>2.86</v>
      </c>
      <c r="E60" s="41">
        <f>D60*C60</f>
        <v>114.39999999999999</v>
      </c>
      <c r="F60" s="41">
        <v>2.0499999999999998</v>
      </c>
      <c r="G60" s="41">
        <f>F60*C60</f>
        <v>82</v>
      </c>
    </row>
    <row r="61" spans="1:7" x14ac:dyDescent="0.25">
      <c r="A61" s="117"/>
      <c r="B61" s="40">
        <v>37</v>
      </c>
      <c r="C61" s="40"/>
      <c r="D61" s="41"/>
      <c r="E61" s="41"/>
      <c r="F61" s="41"/>
      <c r="G61" s="41"/>
    </row>
    <row r="62" spans="1:7" x14ac:dyDescent="0.25">
      <c r="A62" s="117">
        <v>5</v>
      </c>
      <c r="B62" s="40"/>
      <c r="C62" s="40">
        <f>(B61+B63)/2</f>
        <v>37</v>
      </c>
      <c r="D62" s="41">
        <v>2.75</v>
      </c>
      <c r="E62" s="41">
        <f>D62*C62</f>
        <v>101.75</v>
      </c>
      <c r="F62" s="41">
        <v>2.4</v>
      </c>
      <c r="G62" s="41">
        <f>F62*C62</f>
        <v>88.8</v>
      </c>
    </row>
    <row r="63" spans="1:7" x14ac:dyDescent="0.25">
      <c r="A63" s="117"/>
      <c r="B63" s="40">
        <v>37</v>
      </c>
      <c r="C63" s="40"/>
      <c r="D63" s="41"/>
      <c r="E63" s="41"/>
      <c r="F63" s="41"/>
      <c r="G63" s="41"/>
    </row>
    <row r="64" spans="1:7" x14ac:dyDescent="0.25">
      <c r="A64" s="117">
        <v>6</v>
      </c>
      <c r="B64" s="40"/>
      <c r="C64" s="40">
        <f>(B63+B65)/2</f>
        <v>35.5</v>
      </c>
      <c r="D64" s="41">
        <v>2.8</v>
      </c>
      <c r="E64" s="41">
        <f>D64*C64</f>
        <v>99.399999999999991</v>
      </c>
      <c r="F64" s="41">
        <v>2.44</v>
      </c>
      <c r="G64" s="41">
        <f>F64*C64</f>
        <v>86.62</v>
      </c>
    </row>
    <row r="65" spans="1:7" x14ac:dyDescent="0.25">
      <c r="A65" s="117"/>
      <c r="B65" s="40">
        <v>34</v>
      </c>
      <c r="C65" s="40"/>
      <c r="D65" s="41"/>
      <c r="E65" s="41"/>
      <c r="F65" s="41"/>
      <c r="G65" s="41"/>
    </row>
    <row r="66" spans="1:7" x14ac:dyDescent="0.25">
      <c r="A66" s="117">
        <v>7</v>
      </c>
      <c r="B66" s="40"/>
      <c r="C66" s="40">
        <f>(B65+B67)/2</f>
        <v>35.5</v>
      </c>
      <c r="D66" s="41">
        <v>2.78</v>
      </c>
      <c r="E66" s="41">
        <f>D66*C66</f>
        <v>98.69</v>
      </c>
      <c r="F66" s="41">
        <v>2.3199999999999998</v>
      </c>
      <c r="G66" s="41">
        <f>F66*C66</f>
        <v>82.36</v>
      </c>
    </row>
    <row r="67" spans="1:7" x14ac:dyDescent="0.25">
      <c r="A67" s="117"/>
      <c r="B67" s="40">
        <v>37</v>
      </c>
      <c r="C67" s="40"/>
      <c r="D67" s="41"/>
      <c r="E67" s="41"/>
      <c r="F67" s="41"/>
      <c r="G67" s="41"/>
    </row>
    <row r="68" spans="1:7" x14ac:dyDescent="0.25">
      <c r="A68" s="117">
        <v>8</v>
      </c>
      <c r="B68" s="40"/>
      <c r="C68" s="40">
        <f>(B67+B69)/2</f>
        <v>31</v>
      </c>
      <c r="D68" s="41">
        <v>2.8</v>
      </c>
      <c r="E68" s="41">
        <f>D68*C68</f>
        <v>86.8</v>
      </c>
      <c r="F68" s="41">
        <v>2.2599999999999998</v>
      </c>
      <c r="G68" s="41">
        <f>F68*C68</f>
        <v>70.059999999999988</v>
      </c>
    </row>
    <row r="69" spans="1:7" x14ac:dyDescent="0.25">
      <c r="A69" s="117"/>
      <c r="B69" s="40">
        <v>25</v>
      </c>
      <c r="C69" s="40"/>
      <c r="D69" s="41"/>
      <c r="E69" s="41"/>
      <c r="F69" s="41"/>
      <c r="G69" s="41"/>
    </row>
    <row r="70" spans="1:7" x14ac:dyDescent="0.25">
      <c r="A70" s="117">
        <v>9</v>
      </c>
      <c r="B70" s="40"/>
      <c r="C70" s="40">
        <f>(B69+B71)/2</f>
        <v>28</v>
      </c>
      <c r="D70" s="41">
        <v>0.85</v>
      </c>
      <c r="E70" s="41">
        <f>D70*C70</f>
        <v>23.8</v>
      </c>
      <c r="F70" s="41">
        <v>1.65</v>
      </c>
      <c r="G70" s="41">
        <f>F70*C70</f>
        <v>46.199999999999996</v>
      </c>
    </row>
    <row r="71" spans="1:7" x14ac:dyDescent="0.25">
      <c r="A71" s="117"/>
      <c r="B71" s="40">
        <v>31</v>
      </c>
      <c r="C71" s="40"/>
      <c r="D71" s="41"/>
      <c r="E71" s="41"/>
      <c r="F71" s="41"/>
      <c r="G71" s="41"/>
    </row>
    <row r="72" spans="1:7" x14ac:dyDescent="0.25">
      <c r="A72" s="117">
        <v>10</v>
      </c>
      <c r="B72" s="40"/>
      <c r="C72" s="40">
        <f>(B71+B73)/2</f>
        <v>32.5</v>
      </c>
      <c r="D72" s="41">
        <v>1.04</v>
      </c>
      <c r="E72" s="41">
        <f>D72*C72</f>
        <v>33.800000000000004</v>
      </c>
      <c r="F72" s="41">
        <v>1.57</v>
      </c>
      <c r="G72" s="41">
        <f>F72*C72</f>
        <v>51.024999999999999</v>
      </c>
    </row>
    <row r="73" spans="1:7" x14ac:dyDescent="0.25">
      <c r="A73" s="117"/>
      <c r="B73" s="40">
        <v>34</v>
      </c>
      <c r="C73" s="40"/>
      <c r="D73" s="41"/>
      <c r="E73" s="41"/>
      <c r="F73" s="41"/>
      <c r="G73" s="41"/>
    </row>
    <row r="74" spans="1:7" x14ac:dyDescent="0.25">
      <c r="A74" s="117">
        <v>11</v>
      </c>
      <c r="B74" s="40"/>
      <c r="C74" s="40">
        <f>(B73+B75)/2</f>
        <v>39</v>
      </c>
      <c r="D74" s="41">
        <v>1.44</v>
      </c>
      <c r="E74" s="41">
        <f>D74*C74</f>
        <v>56.16</v>
      </c>
      <c r="F74" s="41">
        <v>1.96</v>
      </c>
      <c r="G74" s="41">
        <f>F74*C74</f>
        <v>76.44</v>
      </c>
    </row>
    <row r="75" spans="1:7" x14ac:dyDescent="0.25">
      <c r="A75" s="117"/>
      <c r="B75" s="40">
        <v>44</v>
      </c>
      <c r="C75" s="40"/>
      <c r="D75" s="41"/>
      <c r="E75" s="41"/>
      <c r="F75" s="41"/>
      <c r="G75" s="41"/>
    </row>
    <row r="76" spans="1:7" x14ac:dyDescent="0.25">
      <c r="A76" s="117">
        <v>12</v>
      </c>
      <c r="B76" s="40"/>
      <c r="C76" s="40">
        <f>(B75+B77)/2</f>
        <v>43</v>
      </c>
      <c r="D76" s="41">
        <v>1.97</v>
      </c>
      <c r="E76" s="41">
        <f>D76*C76</f>
        <v>84.71</v>
      </c>
      <c r="F76" s="41">
        <v>1.77</v>
      </c>
      <c r="G76" s="41">
        <f>F76*C76</f>
        <v>76.11</v>
      </c>
    </row>
    <row r="77" spans="1:7" x14ac:dyDescent="0.25">
      <c r="A77" s="117"/>
      <c r="B77" s="40">
        <v>42</v>
      </c>
      <c r="C77" s="40"/>
      <c r="D77" s="41"/>
      <c r="E77" s="41"/>
      <c r="F77" s="41"/>
      <c r="G77" s="41"/>
    </row>
    <row r="78" spans="1:7" x14ac:dyDescent="0.25">
      <c r="A78" s="117">
        <v>13</v>
      </c>
      <c r="B78" s="40"/>
      <c r="C78" s="40">
        <f>(B77+B79)/2</f>
        <v>41.5</v>
      </c>
      <c r="D78" s="41">
        <v>0.32</v>
      </c>
      <c r="E78" s="41">
        <f>D78*C78</f>
        <v>13.280000000000001</v>
      </c>
      <c r="F78" s="41">
        <v>1.35</v>
      </c>
      <c r="G78" s="41">
        <f>F78*C78</f>
        <v>56.025000000000006</v>
      </c>
    </row>
    <row r="79" spans="1:7" x14ac:dyDescent="0.25">
      <c r="A79" s="117"/>
      <c r="B79" s="40">
        <v>41</v>
      </c>
      <c r="C79" s="40"/>
      <c r="D79" s="41"/>
      <c r="E79" s="41"/>
      <c r="F79" s="41"/>
      <c r="G79" s="41"/>
    </row>
    <row r="80" spans="1:7" x14ac:dyDescent="0.25">
      <c r="A80" s="117">
        <v>14</v>
      </c>
      <c r="B80" s="40"/>
      <c r="C80" s="40">
        <f>(B79+B81)/2</f>
        <v>41.5</v>
      </c>
      <c r="D80" s="41">
        <v>1.68</v>
      </c>
      <c r="E80" s="41">
        <f>D80*C80</f>
        <v>69.72</v>
      </c>
      <c r="F80" s="41">
        <v>1.77</v>
      </c>
      <c r="G80" s="41">
        <f>F80*C80</f>
        <v>73.454999999999998</v>
      </c>
    </row>
    <row r="81" spans="1:7" x14ac:dyDescent="0.25">
      <c r="A81" s="117"/>
      <c r="B81" s="40">
        <v>42</v>
      </c>
      <c r="C81" s="40"/>
      <c r="D81" s="41"/>
      <c r="E81" s="41"/>
      <c r="F81" s="41"/>
      <c r="G81" s="41"/>
    </row>
    <row r="82" spans="1:7" x14ac:dyDescent="0.25">
      <c r="A82" s="117">
        <v>15</v>
      </c>
      <c r="B82" s="40"/>
      <c r="C82" s="40">
        <f>(B81+B83)/2</f>
        <v>40</v>
      </c>
      <c r="D82" s="41">
        <v>2.63</v>
      </c>
      <c r="E82" s="41">
        <f>D82*C82</f>
        <v>105.19999999999999</v>
      </c>
      <c r="F82" s="41">
        <v>1.91</v>
      </c>
      <c r="G82" s="41">
        <f>F82*C82</f>
        <v>76.399999999999991</v>
      </c>
    </row>
    <row r="83" spans="1:7" x14ac:dyDescent="0.25">
      <c r="A83" s="117"/>
      <c r="B83" s="40">
        <v>38</v>
      </c>
      <c r="C83" s="40"/>
      <c r="D83" s="41"/>
      <c r="E83" s="41"/>
      <c r="F83" s="41"/>
      <c r="G83" s="41"/>
    </row>
    <row r="84" spans="1:7" x14ac:dyDescent="0.25">
      <c r="A84" s="117">
        <v>16</v>
      </c>
      <c r="B84" s="40"/>
      <c r="C84" s="40">
        <f>(B83+B85)/2</f>
        <v>31.5</v>
      </c>
      <c r="D84" s="41">
        <v>2.57</v>
      </c>
      <c r="E84" s="41">
        <f>D84*C84</f>
        <v>80.954999999999998</v>
      </c>
      <c r="F84" s="41">
        <v>1.98</v>
      </c>
      <c r="G84" s="41">
        <f>F84*C84</f>
        <v>62.37</v>
      </c>
    </row>
    <row r="85" spans="1:7" x14ac:dyDescent="0.25">
      <c r="A85" s="117"/>
      <c r="B85" s="40">
        <v>25</v>
      </c>
      <c r="C85" s="40"/>
      <c r="D85" s="41"/>
      <c r="E85" s="41"/>
      <c r="F85" s="41"/>
      <c r="G85" s="41"/>
    </row>
    <row r="86" spans="1:7" x14ac:dyDescent="0.25">
      <c r="A86" s="117">
        <v>17</v>
      </c>
      <c r="B86" s="40"/>
      <c r="C86" s="40">
        <f>(B85+B87)/2</f>
        <v>22.5</v>
      </c>
      <c r="D86" s="41">
        <v>2.62</v>
      </c>
      <c r="E86" s="41">
        <f>D86*C86</f>
        <v>58.95</v>
      </c>
      <c r="F86" s="41">
        <v>1.36</v>
      </c>
      <c r="G86" s="41">
        <f>F86*C86</f>
        <v>30.6</v>
      </c>
    </row>
    <row r="87" spans="1:7" x14ac:dyDescent="0.25">
      <c r="A87" s="117"/>
      <c r="B87" s="40">
        <v>20</v>
      </c>
      <c r="C87" s="40"/>
      <c r="D87" s="41"/>
      <c r="E87" s="41"/>
      <c r="F87" s="41"/>
      <c r="G87" s="41"/>
    </row>
    <row r="88" spans="1:7" x14ac:dyDescent="0.25">
      <c r="A88" s="117">
        <v>18</v>
      </c>
      <c r="B88" s="40"/>
      <c r="C88" s="40">
        <f>(B87+B89)/2</f>
        <v>23</v>
      </c>
      <c r="D88" s="41">
        <v>2.2799999999999998</v>
      </c>
      <c r="E88" s="41">
        <f>D88*C88</f>
        <v>52.44</v>
      </c>
      <c r="F88" s="41">
        <v>2.09</v>
      </c>
      <c r="G88" s="41">
        <f>F88*C88</f>
        <v>48.069999999999993</v>
      </c>
    </row>
    <row r="89" spans="1:7" x14ac:dyDescent="0.25">
      <c r="A89" s="117"/>
      <c r="B89" s="40">
        <v>26</v>
      </c>
      <c r="C89" s="40"/>
      <c r="D89" s="41"/>
      <c r="E89" s="41"/>
      <c r="F89" s="41"/>
      <c r="G89" s="41"/>
    </row>
    <row r="90" spans="1:7" x14ac:dyDescent="0.25">
      <c r="A90" s="117">
        <v>19</v>
      </c>
      <c r="B90" s="40"/>
      <c r="C90" s="40">
        <f>(B89+B91)/2</f>
        <v>31</v>
      </c>
      <c r="D90" s="41">
        <v>2.78</v>
      </c>
      <c r="E90" s="41">
        <f>D90*C90</f>
        <v>86.179999999999993</v>
      </c>
      <c r="F90" s="41">
        <v>1.9</v>
      </c>
      <c r="G90" s="41">
        <f>F90*C90</f>
        <v>58.9</v>
      </c>
    </row>
    <row r="91" spans="1:7" x14ac:dyDescent="0.25">
      <c r="A91" s="117"/>
      <c r="B91" s="40">
        <v>36</v>
      </c>
      <c r="C91" s="40"/>
      <c r="D91" s="41"/>
      <c r="E91" s="41"/>
      <c r="F91" s="41"/>
      <c r="G91" s="41"/>
    </row>
    <row r="92" spans="1:7" x14ac:dyDescent="0.25">
      <c r="A92" s="117">
        <v>20</v>
      </c>
      <c r="B92" s="40"/>
      <c r="C92" s="40">
        <f>(B91+B93)/2</f>
        <v>30.5</v>
      </c>
      <c r="D92" s="41">
        <v>2.41</v>
      </c>
      <c r="E92" s="41">
        <f>D92*C92</f>
        <v>73.50500000000001</v>
      </c>
      <c r="F92" s="41">
        <v>1.91</v>
      </c>
      <c r="G92" s="41">
        <f>F92*C92</f>
        <v>58.254999999999995</v>
      </c>
    </row>
    <row r="93" spans="1:7" x14ac:dyDescent="0.25">
      <c r="A93" s="117"/>
      <c r="B93" s="40">
        <v>25</v>
      </c>
      <c r="C93" s="40"/>
      <c r="D93" s="41"/>
      <c r="E93" s="41"/>
      <c r="F93" s="41"/>
      <c r="G93" s="41"/>
    </row>
    <row r="94" spans="1:7" x14ac:dyDescent="0.25">
      <c r="A94" s="117">
        <v>21</v>
      </c>
      <c r="B94" s="40"/>
      <c r="C94" s="40">
        <f>(B93+B95)/2</f>
        <v>27.5</v>
      </c>
      <c r="D94" s="41">
        <v>2.42</v>
      </c>
      <c r="E94" s="41">
        <f>D94*C94</f>
        <v>66.55</v>
      </c>
      <c r="F94" s="41">
        <v>1.93</v>
      </c>
      <c r="G94" s="41">
        <f>F94*C94</f>
        <v>53.074999999999996</v>
      </c>
    </row>
    <row r="95" spans="1:7" x14ac:dyDescent="0.25">
      <c r="A95" s="117"/>
      <c r="B95" s="40">
        <v>30</v>
      </c>
      <c r="C95" s="40"/>
      <c r="D95" s="41"/>
      <c r="E95" s="41"/>
      <c r="F95" s="41"/>
      <c r="G95" s="41"/>
    </row>
    <row r="96" spans="1:7" x14ac:dyDescent="0.25">
      <c r="A96" s="156" t="s">
        <v>48</v>
      </c>
      <c r="B96" s="44"/>
      <c r="C96" s="44">
        <f>B95/2</f>
        <v>15</v>
      </c>
      <c r="D96" s="45">
        <v>1.23</v>
      </c>
      <c r="E96" s="45">
        <f>D96*C96</f>
        <v>18.45</v>
      </c>
      <c r="F96" s="45">
        <v>1.83</v>
      </c>
      <c r="G96" s="45">
        <f>F96*C96</f>
        <v>27.450000000000003</v>
      </c>
    </row>
    <row r="97" spans="1:7" x14ac:dyDescent="0.25">
      <c r="A97" s="33" t="s">
        <v>49</v>
      </c>
      <c r="B97" s="33">
        <f>SUM(B52:B96)</f>
        <v>745</v>
      </c>
      <c r="C97" s="33">
        <f>SUM(C52:C96)</f>
        <v>745</v>
      </c>
      <c r="D97" s="118"/>
      <c r="E97" s="119">
        <f>SUM(E52:E96)</f>
        <v>1663.4949999999999</v>
      </c>
      <c r="F97" s="118"/>
      <c r="G97" s="119">
        <f>SUM(G52:G96)</f>
        <v>1463.4549999999999</v>
      </c>
    </row>
    <row r="98" spans="1:7" x14ac:dyDescent="0.25">
      <c r="A98" s="198" t="s">
        <v>163</v>
      </c>
      <c r="B98" s="198"/>
      <c r="C98" s="198"/>
      <c r="D98" s="198"/>
      <c r="E98" s="198"/>
      <c r="F98" s="198"/>
      <c r="G98" s="198"/>
    </row>
    <row r="99" spans="1:7" x14ac:dyDescent="0.25">
      <c r="A99" s="155" t="s">
        <v>47</v>
      </c>
      <c r="B99" s="120"/>
      <c r="C99" s="120">
        <f>B100/2</f>
        <v>18</v>
      </c>
      <c r="D99" s="121">
        <v>0.71</v>
      </c>
      <c r="E99" s="121">
        <f>D99*C99</f>
        <v>12.78</v>
      </c>
      <c r="F99" s="121">
        <v>1.08</v>
      </c>
      <c r="G99" s="121">
        <f>F99*C99</f>
        <v>19.440000000000001</v>
      </c>
    </row>
    <row r="100" spans="1:7" x14ac:dyDescent="0.25">
      <c r="A100" s="117"/>
      <c r="B100" s="40">
        <v>36</v>
      </c>
      <c r="C100" s="40"/>
      <c r="D100" s="41"/>
      <c r="E100" s="41"/>
      <c r="F100" s="41"/>
      <c r="G100" s="41"/>
    </row>
    <row r="101" spans="1:7" x14ac:dyDescent="0.25">
      <c r="A101" s="117">
        <v>1</v>
      </c>
      <c r="B101" s="40"/>
      <c r="C101" s="40">
        <f>(B100+B102)/2</f>
        <v>39.5</v>
      </c>
      <c r="D101" s="41">
        <v>1.4</v>
      </c>
      <c r="E101" s="41">
        <f>D101*C101</f>
        <v>55.3</v>
      </c>
      <c r="F101" s="41">
        <v>0.9</v>
      </c>
      <c r="G101" s="41">
        <f>F101*C101</f>
        <v>35.550000000000004</v>
      </c>
    </row>
    <row r="102" spans="1:7" x14ac:dyDescent="0.25">
      <c r="A102" s="117"/>
      <c r="B102" s="40">
        <v>43</v>
      </c>
      <c r="C102" s="40"/>
      <c r="D102" s="41"/>
      <c r="E102" s="41"/>
      <c r="F102" s="41"/>
      <c r="G102" s="41"/>
    </row>
    <row r="103" spans="1:7" x14ac:dyDescent="0.25">
      <c r="A103" s="117">
        <v>2</v>
      </c>
      <c r="B103" s="40"/>
      <c r="C103" s="40">
        <f>(B102+B104)/2</f>
        <v>42</v>
      </c>
      <c r="D103" s="41">
        <v>1.1000000000000001</v>
      </c>
      <c r="E103" s="41">
        <f t="shared" ref="E103" si="0">D103*C103</f>
        <v>46.2</v>
      </c>
      <c r="F103" s="41">
        <v>0.88</v>
      </c>
      <c r="G103" s="41">
        <f>F103*C103</f>
        <v>36.96</v>
      </c>
    </row>
    <row r="104" spans="1:7" x14ac:dyDescent="0.25">
      <c r="A104" s="117"/>
      <c r="B104" s="40">
        <v>41</v>
      </c>
      <c r="C104" s="40"/>
      <c r="D104" s="41"/>
      <c r="E104" s="41"/>
      <c r="F104" s="41"/>
      <c r="G104" s="41"/>
    </row>
    <row r="105" spans="1:7" x14ac:dyDescent="0.25">
      <c r="A105" s="117">
        <v>3</v>
      </c>
      <c r="B105" s="40"/>
      <c r="C105" s="40">
        <f>(B104+B106)/2</f>
        <v>33.5</v>
      </c>
      <c r="D105" s="41">
        <v>1.19</v>
      </c>
      <c r="E105" s="41">
        <f t="shared" ref="E105" si="1">D105*C105</f>
        <v>39.864999999999995</v>
      </c>
      <c r="F105" s="41">
        <v>0.44</v>
      </c>
      <c r="G105" s="41">
        <f>F105*C105</f>
        <v>14.74</v>
      </c>
    </row>
    <row r="106" spans="1:7" x14ac:dyDescent="0.25">
      <c r="A106" s="117"/>
      <c r="B106" s="40">
        <v>26</v>
      </c>
      <c r="C106" s="40"/>
      <c r="D106" s="41"/>
      <c r="E106" s="41"/>
      <c r="F106" s="41"/>
      <c r="G106" s="41"/>
    </row>
    <row r="107" spans="1:7" x14ac:dyDescent="0.25">
      <c r="A107" s="117">
        <v>4</v>
      </c>
      <c r="B107" s="40"/>
      <c r="C107" s="40">
        <f>(B106+B108)/2</f>
        <v>24.5</v>
      </c>
      <c r="D107" s="41">
        <v>1.32</v>
      </c>
      <c r="E107" s="41">
        <f t="shared" ref="E107" si="2">D107*C107</f>
        <v>32.340000000000003</v>
      </c>
      <c r="F107" s="41">
        <v>0.48</v>
      </c>
      <c r="G107" s="41">
        <f>F107*C107</f>
        <v>11.76</v>
      </c>
    </row>
    <row r="108" spans="1:7" x14ac:dyDescent="0.25">
      <c r="A108" s="117"/>
      <c r="B108" s="40">
        <v>23</v>
      </c>
      <c r="C108" s="40"/>
      <c r="D108" s="41"/>
      <c r="E108" s="41"/>
      <c r="F108" s="41"/>
      <c r="G108" s="41"/>
    </row>
    <row r="109" spans="1:7" x14ac:dyDescent="0.25">
      <c r="A109" s="117">
        <v>5</v>
      </c>
      <c r="B109" s="40"/>
      <c r="C109" s="40">
        <f>(B108+B110)/2</f>
        <v>25</v>
      </c>
      <c r="D109" s="41">
        <v>1.37</v>
      </c>
      <c r="E109" s="41">
        <f t="shared" ref="E109" si="3">D109*C109</f>
        <v>34.25</v>
      </c>
      <c r="F109" s="41">
        <v>0</v>
      </c>
      <c r="G109" s="41">
        <f>F109*C109</f>
        <v>0</v>
      </c>
    </row>
    <row r="110" spans="1:7" x14ac:dyDescent="0.25">
      <c r="A110" s="117"/>
      <c r="B110" s="40">
        <v>27</v>
      </c>
      <c r="C110" s="40"/>
      <c r="D110" s="41"/>
      <c r="E110" s="41"/>
      <c r="F110" s="41"/>
      <c r="G110" s="41"/>
    </row>
    <row r="111" spans="1:7" x14ac:dyDescent="0.25">
      <c r="A111" s="117">
        <v>6</v>
      </c>
      <c r="B111" s="40"/>
      <c r="C111" s="40">
        <f>(B110+B112)/2</f>
        <v>27.5</v>
      </c>
      <c r="D111" s="41">
        <v>2.0699999999999998</v>
      </c>
      <c r="E111" s="41">
        <f t="shared" ref="E111" si="4">D111*C111</f>
        <v>56.924999999999997</v>
      </c>
      <c r="F111" s="41">
        <v>0</v>
      </c>
      <c r="G111" s="41">
        <f>F111*C111</f>
        <v>0</v>
      </c>
    </row>
    <row r="112" spans="1:7" x14ac:dyDescent="0.25">
      <c r="A112" s="117"/>
      <c r="B112" s="40">
        <v>28</v>
      </c>
      <c r="C112" s="40"/>
      <c r="D112" s="41"/>
      <c r="E112" s="41"/>
      <c r="F112" s="41"/>
      <c r="G112" s="41"/>
    </row>
    <row r="113" spans="1:7" x14ac:dyDescent="0.25">
      <c r="A113" s="117">
        <v>7</v>
      </c>
      <c r="B113" s="40"/>
      <c r="C113" s="40">
        <f>(B112+B114)/2</f>
        <v>34</v>
      </c>
      <c r="D113" s="41">
        <v>1.48</v>
      </c>
      <c r="E113" s="41">
        <f t="shared" ref="E113" si="5">D113*C113</f>
        <v>50.32</v>
      </c>
      <c r="F113" s="41">
        <v>0</v>
      </c>
      <c r="G113" s="41">
        <f>F113*C113</f>
        <v>0</v>
      </c>
    </row>
    <row r="114" spans="1:7" x14ac:dyDescent="0.25">
      <c r="A114" s="117"/>
      <c r="B114" s="40">
        <v>40</v>
      </c>
      <c r="C114" s="40"/>
      <c r="D114" s="41"/>
      <c r="E114" s="41"/>
      <c r="F114" s="41"/>
      <c r="G114" s="41"/>
    </row>
    <row r="115" spans="1:7" x14ac:dyDescent="0.25">
      <c r="A115" s="117">
        <v>8</v>
      </c>
      <c r="B115" s="40"/>
      <c r="C115" s="40">
        <f>(B114+B116)/2</f>
        <v>32.5</v>
      </c>
      <c r="D115" s="41">
        <v>1.35</v>
      </c>
      <c r="E115" s="41">
        <f t="shared" ref="E115" si="6">D115*C115</f>
        <v>43.875</v>
      </c>
      <c r="F115" s="41">
        <v>0</v>
      </c>
      <c r="G115" s="41">
        <f>F115*C115</f>
        <v>0</v>
      </c>
    </row>
    <row r="116" spans="1:7" x14ac:dyDescent="0.25">
      <c r="A116" s="117"/>
      <c r="B116" s="40">
        <v>25</v>
      </c>
      <c r="C116" s="40"/>
      <c r="D116" s="41"/>
      <c r="E116" s="41"/>
      <c r="F116" s="41"/>
      <c r="G116" s="41"/>
    </row>
    <row r="117" spans="1:7" x14ac:dyDescent="0.25">
      <c r="A117" s="117">
        <v>9</v>
      </c>
      <c r="B117" s="40"/>
      <c r="C117" s="40">
        <f>(B116+B118)/2</f>
        <v>30</v>
      </c>
      <c r="D117" s="41">
        <v>1.47</v>
      </c>
      <c r="E117" s="41">
        <f t="shared" ref="E117" si="7">D117*C117</f>
        <v>44.1</v>
      </c>
      <c r="F117" s="41">
        <v>0</v>
      </c>
      <c r="G117" s="41">
        <f>F117*C117</f>
        <v>0</v>
      </c>
    </row>
    <row r="118" spans="1:7" x14ac:dyDescent="0.25">
      <c r="A118" s="117"/>
      <c r="B118" s="40">
        <v>35</v>
      </c>
      <c r="C118" s="40"/>
      <c r="D118" s="41"/>
      <c r="E118" s="41"/>
      <c r="F118" s="41"/>
      <c r="G118" s="41"/>
    </row>
    <row r="119" spans="1:7" x14ac:dyDescent="0.25">
      <c r="A119" s="117">
        <v>10</v>
      </c>
      <c r="B119" s="40"/>
      <c r="C119" s="40">
        <f>(B118+B120)/2</f>
        <v>37.5</v>
      </c>
      <c r="D119" s="41">
        <v>1.56</v>
      </c>
      <c r="E119" s="41">
        <f t="shared" ref="E119" si="8">D119*C119</f>
        <v>58.5</v>
      </c>
      <c r="F119" s="41">
        <v>0</v>
      </c>
      <c r="G119" s="41">
        <f>F119*C119</f>
        <v>0</v>
      </c>
    </row>
    <row r="120" spans="1:7" x14ac:dyDescent="0.25">
      <c r="A120" s="117"/>
      <c r="B120" s="40">
        <v>40</v>
      </c>
      <c r="C120" s="40"/>
      <c r="D120" s="41"/>
      <c r="E120" s="41"/>
      <c r="F120" s="41"/>
      <c r="G120" s="41"/>
    </row>
    <row r="121" spans="1:7" x14ac:dyDescent="0.25">
      <c r="A121" s="117">
        <v>11</v>
      </c>
      <c r="B121" s="40"/>
      <c r="C121" s="40">
        <f>(B120+B122)/2</f>
        <v>40.5</v>
      </c>
      <c r="D121" s="41">
        <v>1.69</v>
      </c>
      <c r="E121" s="41">
        <f t="shared" ref="E121" si="9">D121*C121</f>
        <v>68.444999999999993</v>
      </c>
      <c r="F121" s="41">
        <v>0.33</v>
      </c>
      <c r="G121" s="41">
        <f>F121*C121</f>
        <v>13.365</v>
      </c>
    </row>
    <row r="122" spans="1:7" x14ac:dyDescent="0.25">
      <c r="A122" s="117"/>
      <c r="B122" s="40">
        <v>41</v>
      </c>
      <c r="C122" s="40"/>
      <c r="D122" s="41"/>
      <c r="E122" s="41"/>
      <c r="F122" s="41"/>
      <c r="G122" s="41"/>
    </row>
    <row r="123" spans="1:7" x14ac:dyDescent="0.25">
      <c r="A123" s="117">
        <v>12</v>
      </c>
      <c r="B123" s="40"/>
      <c r="C123" s="40">
        <f>(B122+B124)/2</f>
        <v>40.5</v>
      </c>
      <c r="D123" s="41">
        <v>1.54</v>
      </c>
      <c r="E123" s="41">
        <f t="shared" ref="E123" si="10">D123*C123</f>
        <v>62.370000000000005</v>
      </c>
      <c r="F123" s="41">
        <v>0.3</v>
      </c>
      <c r="G123" s="41">
        <f>F123*C123</f>
        <v>12.15</v>
      </c>
    </row>
    <row r="124" spans="1:7" x14ac:dyDescent="0.25">
      <c r="A124" s="117"/>
      <c r="B124" s="40">
        <v>40</v>
      </c>
      <c r="C124" s="40"/>
      <c r="D124" s="41"/>
      <c r="E124" s="41"/>
      <c r="F124" s="41"/>
      <c r="G124" s="41"/>
    </row>
    <row r="125" spans="1:7" x14ac:dyDescent="0.25">
      <c r="A125" s="117">
        <v>13</v>
      </c>
      <c r="B125" s="40"/>
      <c r="C125" s="40">
        <f>(B124+B126)/2</f>
        <v>39</v>
      </c>
      <c r="D125" s="41">
        <v>1.69</v>
      </c>
      <c r="E125" s="41">
        <f t="shared" ref="E125" si="11">D125*C125</f>
        <v>65.91</v>
      </c>
      <c r="F125" s="41">
        <v>0</v>
      </c>
      <c r="G125" s="41">
        <f>F125*C125</f>
        <v>0</v>
      </c>
    </row>
    <row r="126" spans="1:7" x14ac:dyDescent="0.25">
      <c r="A126" s="117"/>
      <c r="B126" s="40">
        <v>38</v>
      </c>
      <c r="C126" s="40"/>
      <c r="D126" s="41"/>
      <c r="E126" s="41"/>
      <c r="F126" s="41"/>
      <c r="G126" s="41"/>
    </row>
    <row r="127" spans="1:7" x14ac:dyDescent="0.25">
      <c r="A127" s="117">
        <v>14</v>
      </c>
      <c r="B127" s="40"/>
      <c r="C127" s="40">
        <f>(B126+B128)/2</f>
        <v>36</v>
      </c>
      <c r="D127" s="41">
        <v>1.91</v>
      </c>
      <c r="E127" s="41">
        <f t="shared" ref="E127" si="12">D127*C127</f>
        <v>68.759999999999991</v>
      </c>
      <c r="F127" s="41">
        <v>0</v>
      </c>
      <c r="G127" s="41">
        <f>F127*C127</f>
        <v>0</v>
      </c>
    </row>
    <row r="128" spans="1:7" x14ac:dyDescent="0.25">
      <c r="A128" s="117"/>
      <c r="B128" s="40">
        <v>34</v>
      </c>
      <c r="C128" s="40"/>
      <c r="D128" s="41"/>
      <c r="E128" s="41"/>
      <c r="F128" s="41"/>
      <c r="G128" s="41"/>
    </row>
    <row r="129" spans="1:7" x14ac:dyDescent="0.25">
      <c r="A129" s="117">
        <v>15</v>
      </c>
      <c r="B129" s="40"/>
      <c r="C129" s="40">
        <f>(B128+B130)/2</f>
        <v>33.5</v>
      </c>
      <c r="D129" s="41">
        <v>2.41</v>
      </c>
      <c r="E129" s="41">
        <f t="shared" ref="E129" si="13">D129*C129</f>
        <v>80.734999999999999</v>
      </c>
      <c r="F129" s="41">
        <v>0</v>
      </c>
      <c r="G129" s="41">
        <f>F129*C129</f>
        <v>0</v>
      </c>
    </row>
    <row r="130" spans="1:7" x14ac:dyDescent="0.25">
      <c r="A130" s="117"/>
      <c r="B130" s="40">
        <v>33</v>
      </c>
      <c r="C130" s="40"/>
      <c r="D130" s="41"/>
      <c r="E130" s="41"/>
      <c r="F130" s="41"/>
      <c r="G130" s="41"/>
    </row>
    <row r="131" spans="1:7" x14ac:dyDescent="0.25">
      <c r="A131" s="117">
        <v>16</v>
      </c>
      <c r="B131" s="40"/>
      <c r="C131" s="40">
        <f>(B130+B132)/2</f>
        <v>33.5</v>
      </c>
      <c r="D131" s="41">
        <v>1.98</v>
      </c>
      <c r="E131" s="41">
        <f t="shared" ref="E131" si="14">D131*C131</f>
        <v>66.33</v>
      </c>
      <c r="F131" s="41">
        <v>0</v>
      </c>
      <c r="G131" s="41">
        <f>F131*C131</f>
        <v>0</v>
      </c>
    </row>
    <row r="132" spans="1:7" x14ac:dyDescent="0.25">
      <c r="A132" s="117"/>
      <c r="B132" s="40">
        <v>34</v>
      </c>
      <c r="C132" s="40"/>
      <c r="D132" s="41"/>
      <c r="E132" s="41"/>
      <c r="F132" s="41"/>
      <c r="G132" s="41"/>
    </row>
    <row r="133" spans="1:7" x14ac:dyDescent="0.25">
      <c r="A133" s="117">
        <v>17</v>
      </c>
      <c r="B133" s="40"/>
      <c r="C133" s="40">
        <f>(B132+B134)/2</f>
        <v>36.5</v>
      </c>
      <c r="D133" s="41">
        <v>2.0499999999999998</v>
      </c>
      <c r="E133" s="41">
        <f t="shared" ref="E133" si="15">D133*C133</f>
        <v>74.824999999999989</v>
      </c>
      <c r="F133" s="41">
        <v>0.16</v>
      </c>
      <c r="G133" s="41">
        <f>F133*C133</f>
        <v>5.84</v>
      </c>
    </row>
    <row r="134" spans="1:7" x14ac:dyDescent="0.25">
      <c r="A134" s="117"/>
      <c r="B134" s="40">
        <v>39</v>
      </c>
      <c r="C134" s="40"/>
      <c r="D134" s="41"/>
      <c r="E134" s="41"/>
      <c r="F134" s="41"/>
      <c r="G134" s="41"/>
    </row>
    <row r="135" spans="1:7" x14ac:dyDescent="0.25">
      <c r="A135" s="117">
        <v>18</v>
      </c>
      <c r="B135" s="40"/>
      <c r="C135" s="40">
        <f>(B134+B136)/2</f>
        <v>40</v>
      </c>
      <c r="D135" s="41">
        <v>2.08</v>
      </c>
      <c r="E135" s="41">
        <f t="shared" ref="E135" si="16">D135*C135</f>
        <v>83.2</v>
      </c>
      <c r="F135" s="41">
        <v>0.43</v>
      </c>
      <c r="G135" s="41">
        <f>F135*C135</f>
        <v>17.2</v>
      </c>
    </row>
    <row r="136" spans="1:7" x14ac:dyDescent="0.25">
      <c r="A136" s="117"/>
      <c r="B136" s="40">
        <v>41</v>
      </c>
      <c r="C136" s="40"/>
      <c r="D136" s="41"/>
      <c r="E136" s="41"/>
      <c r="F136" s="41"/>
      <c r="G136" s="41"/>
    </row>
    <row r="137" spans="1:7" x14ac:dyDescent="0.25">
      <c r="A137" s="117">
        <v>19</v>
      </c>
      <c r="B137" s="40"/>
      <c r="C137" s="40">
        <f>(B136+B138)/2</f>
        <v>40.5</v>
      </c>
      <c r="D137" s="41">
        <v>1.77</v>
      </c>
      <c r="E137" s="41">
        <f t="shared" ref="E137" si="17">D137*C137</f>
        <v>71.685000000000002</v>
      </c>
      <c r="F137" s="41">
        <v>0</v>
      </c>
      <c r="G137" s="41">
        <f>F137*C137</f>
        <v>0</v>
      </c>
    </row>
    <row r="138" spans="1:7" x14ac:dyDescent="0.25">
      <c r="A138" s="117"/>
      <c r="B138" s="40">
        <v>40</v>
      </c>
      <c r="C138" s="40"/>
      <c r="D138" s="41"/>
      <c r="E138" s="41"/>
      <c r="F138" s="41"/>
      <c r="G138" s="41"/>
    </row>
    <row r="139" spans="1:7" x14ac:dyDescent="0.25">
      <c r="A139" s="117">
        <v>20</v>
      </c>
      <c r="B139" s="40"/>
      <c r="C139" s="40">
        <f>(B138+B140)/2</f>
        <v>33</v>
      </c>
      <c r="D139" s="41">
        <v>3.2</v>
      </c>
      <c r="E139" s="41">
        <f t="shared" ref="E139" si="18">D139*C139</f>
        <v>105.60000000000001</v>
      </c>
      <c r="F139" s="41">
        <v>0</v>
      </c>
      <c r="G139" s="41">
        <f>F139*C139</f>
        <v>0</v>
      </c>
    </row>
    <row r="140" spans="1:7" x14ac:dyDescent="0.25">
      <c r="A140" s="117"/>
      <c r="B140" s="40">
        <v>26</v>
      </c>
      <c r="C140" s="40"/>
      <c r="D140" s="41"/>
      <c r="E140" s="41"/>
      <c r="F140" s="41"/>
      <c r="G140" s="41"/>
    </row>
    <row r="141" spans="1:7" x14ac:dyDescent="0.25">
      <c r="A141" s="117">
        <v>21</v>
      </c>
      <c r="B141" s="40"/>
      <c r="C141" s="40">
        <f>(B140+B142)/2</f>
        <v>29</v>
      </c>
      <c r="D141" s="41">
        <v>1.1599999999999999</v>
      </c>
      <c r="E141" s="41">
        <f t="shared" ref="E141" si="19">D141*C141</f>
        <v>33.64</v>
      </c>
      <c r="F141" s="41">
        <v>0.54</v>
      </c>
      <c r="G141" s="41">
        <f>F141*C141</f>
        <v>15.66</v>
      </c>
    </row>
    <row r="142" spans="1:7" x14ac:dyDescent="0.25">
      <c r="A142" s="117"/>
      <c r="B142" s="40">
        <v>32</v>
      </c>
      <c r="C142" s="40"/>
      <c r="D142" s="41"/>
      <c r="E142" s="41"/>
      <c r="F142" s="41"/>
      <c r="G142" s="41"/>
    </row>
    <row r="143" spans="1:7" x14ac:dyDescent="0.25">
      <c r="A143" s="117">
        <v>22</v>
      </c>
      <c r="B143" s="67"/>
      <c r="C143" s="40">
        <f>(B142+B144)/2</f>
        <v>34</v>
      </c>
      <c r="D143" s="68">
        <v>2.59</v>
      </c>
      <c r="E143" s="41">
        <f t="shared" ref="E143" si="20">D143*C143</f>
        <v>88.06</v>
      </c>
      <c r="F143" s="68">
        <v>1.43</v>
      </c>
      <c r="G143" s="41">
        <f t="shared" ref="G143" si="21">F143*C143</f>
        <v>48.62</v>
      </c>
    </row>
    <row r="144" spans="1:7" x14ac:dyDescent="0.25">
      <c r="A144" s="117"/>
      <c r="B144" s="67">
        <v>36</v>
      </c>
      <c r="C144" s="40"/>
      <c r="D144" s="68"/>
      <c r="E144" s="41"/>
      <c r="F144" s="68"/>
      <c r="G144" s="41"/>
    </row>
    <row r="145" spans="1:7" x14ac:dyDescent="0.25">
      <c r="A145" s="117">
        <v>23</v>
      </c>
      <c r="B145" s="67"/>
      <c r="C145" s="40">
        <f>(B144+B146)/2</f>
        <v>37</v>
      </c>
      <c r="D145" s="68">
        <v>1.97</v>
      </c>
      <c r="E145" s="41">
        <f t="shared" ref="E145" si="22">D145*C145</f>
        <v>72.89</v>
      </c>
      <c r="F145" s="68">
        <v>3.2</v>
      </c>
      <c r="G145" s="41">
        <f t="shared" ref="G145" si="23">F145*C145</f>
        <v>118.4</v>
      </c>
    </row>
    <row r="146" spans="1:7" x14ac:dyDescent="0.25">
      <c r="A146" s="117"/>
      <c r="B146" s="67">
        <v>38</v>
      </c>
      <c r="C146" s="40"/>
      <c r="D146" s="68"/>
      <c r="E146" s="41"/>
      <c r="F146" s="68"/>
      <c r="G146" s="41"/>
    </row>
    <row r="147" spans="1:7" x14ac:dyDescent="0.25">
      <c r="A147" s="117">
        <v>24</v>
      </c>
      <c r="B147" s="67"/>
      <c r="C147" s="40">
        <f>(B146+B148)/2</f>
        <v>38</v>
      </c>
      <c r="D147" s="68">
        <v>1.99</v>
      </c>
      <c r="E147" s="41">
        <f t="shared" ref="E147" si="24">D147*C147</f>
        <v>75.62</v>
      </c>
      <c r="F147" s="68">
        <v>3.46</v>
      </c>
      <c r="G147" s="41">
        <f t="shared" ref="G147" si="25">F147*C147</f>
        <v>131.47999999999999</v>
      </c>
    </row>
    <row r="148" spans="1:7" x14ac:dyDescent="0.25">
      <c r="A148" s="117"/>
      <c r="B148" s="67">
        <v>38</v>
      </c>
      <c r="C148" s="40"/>
      <c r="D148" s="68"/>
      <c r="E148" s="41"/>
      <c r="F148" s="68"/>
      <c r="G148" s="41"/>
    </row>
    <row r="149" spans="1:7" x14ac:dyDescent="0.25">
      <c r="A149" s="117">
        <v>25</v>
      </c>
      <c r="B149" s="67"/>
      <c r="C149" s="40">
        <f>(B148+B150)/2</f>
        <v>39</v>
      </c>
      <c r="D149" s="68">
        <v>2.6</v>
      </c>
      <c r="E149" s="41">
        <f t="shared" ref="E149" si="26">D149*C149</f>
        <v>101.4</v>
      </c>
      <c r="F149" s="68">
        <v>3.16</v>
      </c>
      <c r="G149" s="41">
        <f t="shared" ref="G149" si="27">F149*C149</f>
        <v>123.24000000000001</v>
      </c>
    </row>
    <row r="150" spans="1:7" x14ac:dyDescent="0.25">
      <c r="A150" s="117"/>
      <c r="B150" s="67">
        <v>40</v>
      </c>
      <c r="C150" s="40"/>
      <c r="D150" s="68"/>
      <c r="E150" s="41"/>
      <c r="F150" s="68"/>
      <c r="G150" s="41"/>
    </row>
    <row r="151" spans="1:7" x14ac:dyDescent="0.25">
      <c r="A151" s="117">
        <v>26</v>
      </c>
      <c r="B151" s="67"/>
      <c r="C151" s="40">
        <f>(B150+B152)/2</f>
        <v>38</v>
      </c>
      <c r="D151" s="68">
        <v>2.2799999999999998</v>
      </c>
      <c r="E151" s="41">
        <f t="shared" ref="E151" si="28">D151*C151</f>
        <v>86.639999999999986</v>
      </c>
      <c r="F151" s="68">
        <v>3.48</v>
      </c>
      <c r="G151" s="41">
        <f t="shared" ref="G151" si="29">F151*C151</f>
        <v>132.24</v>
      </c>
    </row>
    <row r="152" spans="1:7" x14ac:dyDescent="0.25">
      <c r="A152" s="122"/>
      <c r="B152" s="67">
        <v>36</v>
      </c>
      <c r="C152" s="40"/>
      <c r="D152" s="68"/>
      <c r="E152" s="41"/>
      <c r="F152" s="68"/>
      <c r="G152" s="41"/>
    </row>
    <row r="153" spans="1:7" x14ac:dyDescent="0.25">
      <c r="A153" s="117">
        <v>27</v>
      </c>
      <c r="B153" s="67"/>
      <c r="C153" s="40">
        <f>(B152+B154)/2</f>
        <v>37.5</v>
      </c>
      <c r="D153" s="68">
        <v>0.95</v>
      </c>
      <c r="E153" s="41">
        <f t="shared" ref="E153" si="30">D153*C153</f>
        <v>35.625</v>
      </c>
      <c r="F153" s="68">
        <v>3.19</v>
      </c>
      <c r="G153" s="41">
        <f t="shared" ref="G153" si="31">F153*C153</f>
        <v>119.625</v>
      </c>
    </row>
    <row r="154" spans="1:7" x14ac:dyDescent="0.25">
      <c r="A154" s="117"/>
      <c r="B154" s="67">
        <v>39</v>
      </c>
      <c r="C154" s="40"/>
      <c r="D154" s="68"/>
      <c r="E154" s="41"/>
      <c r="F154" s="68"/>
      <c r="G154" s="41"/>
    </row>
    <row r="155" spans="1:7" x14ac:dyDescent="0.25">
      <c r="A155" s="117">
        <v>28</v>
      </c>
      <c r="B155" s="67"/>
      <c r="C155" s="40">
        <f>(B154+B156)/2</f>
        <v>32.5</v>
      </c>
      <c r="D155" s="68">
        <v>1.75</v>
      </c>
      <c r="E155" s="41">
        <f t="shared" ref="E155" si="32">D155*C155</f>
        <v>56.875</v>
      </c>
      <c r="F155" s="68">
        <v>3.74</v>
      </c>
      <c r="G155" s="41">
        <f t="shared" ref="G155" si="33">F155*C155</f>
        <v>121.55000000000001</v>
      </c>
    </row>
    <row r="156" spans="1:7" x14ac:dyDescent="0.25">
      <c r="A156" s="122"/>
      <c r="B156" s="67">
        <v>26</v>
      </c>
      <c r="C156" s="40"/>
      <c r="D156" s="68"/>
      <c r="E156" s="41"/>
      <c r="F156" s="68"/>
      <c r="G156" s="41"/>
    </row>
    <row r="157" spans="1:7" x14ac:dyDescent="0.25">
      <c r="A157" s="117">
        <v>29</v>
      </c>
      <c r="B157" s="67"/>
      <c r="C157" s="40">
        <f>(B156+B158)/2</f>
        <v>27.5</v>
      </c>
      <c r="D157" s="68">
        <v>1.24</v>
      </c>
      <c r="E157" s="41">
        <f t="shared" ref="E157" si="34">D157*C157</f>
        <v>34.1</v>
      </c>
      <c r="F157" s="68">
        <v>3.72</v>
      </c>
      <c r="G157" s="41">
        <f t="shared" ref="G157" si="35">F157*C157</f>
        <v>102.30000000000001</v>
      </c>
    </row>
    <row r="158" spans="1:7" x14ac:dyDescent="0.25">
      <c r="A158" s="122"/>
      <c r="B158" s="67">
        <v>29</v>
      </c>
      <c r="C158" s="40"/>
      <c r="D158" s="68"/>
      <c r="E158" s="41"/>
      <c r="F158" s="68"/>
      <c r="G158" s="41"/>
    </row>
    <row r="159" spans="1:7" x14ac:dyDescent="0.25">
      <c r="A159" s="156" t="s">
        <v>48</v>
      </c>
      <c r="B159" s="44"/>
      <c r="C159" s="44">
        <f>B158/2</f>
        <v>14.5</v>
      </c>
      <c r="D159" s="45">
        <v>0.52</v>
      </c>
      <c r="E159" s="45">
        <f>D159*C159</f>
        <v>7.54</v>
      </c>
      <c r="F159" s="45">
        <v>2.81</v>
      </c>
      <c r="G159" s="45">
        <f>F159*C159</f>
        <v>40.744999999999997</v>
      </c>
    </row>
    <row r="160" spans="1:7" x14ac:dyDescent="0.25">
      <c r="A160" s="33" t="s">
        <v>49</v>
      </c>
      <c r="B160" s="33">
        <f>SUM(B99:B159)</f>
        <v>1044</v>
      </c>
      <c r="C160" s="33">
        <f>SUM(C99:C159)</f>
        <v>1044</v>
      </c>
      <c r="D160" s="118"/>
      <c r="E160" s="119">
        <f>SUM(E99:E159)</f>
        <v>1814.7049999999999</v>
      </c>
      <c r="F160" s="118"/>
      <c r="G160" s="119">
        <f>SUM(G99:G159)</f>
        <v>1120.865</v>
      </c>
    </row>
    <row r="161" spans="1:7" x14ac:dyDescent="0.25">
      <c r="A161" s="198" t="s">
        <v>162</v>
      </c>
      <c r="B161" s="198"/>
      <c r="C161" s="198"/>
      <c r="D161" s="198"/>
      <c r="E161" s="198"/>
      <c r="F161" s="198"/>
      <c r="G161" s="198"/>
    </row>
    <row r="162" spans="1:7" x14ac:dyDescent="0.25">
      <c r="A162" s="155" t="s">
        <v>141</v>
      </c>
      <c r="B162" s="120"/>
      <c r="C162" s="120">
        <f>B163/2</f>
        <v>19.5</v>
      </c>
      <c r="D162" s="121">
        <v>3.35</v>
      </c>
      <c r="E162" s="121">
        <f>D162*C162</f>
        <v>65.325000000000003</v>
      </c>
      <c r="F162" s="121">
        <v>1.08</v>
      </c>
      <c r="G162" s="121">
        <f>F162*C162</f>
        <v>21.060000000000002</v>
      </c>
    </row>
    <row r="163" spans="1:7" x14ac:dyDescent="0.25">
      <c r="A163" s="117"/>
      <c r="B163" s="40">
        <v>39</v>
      </c>
      <c r="C163" s="40"/>
      <c r="D163" s="41"/>
      <c r="E163" s="41"/>
      <c r="F163" s="41"/>
      <c r="G163" s="41"/>
    </row>
    <row r="164" spans="1:7" x14ac:dyDescent="0.25">
      <c r="A164" s="117">
        <v>1</v>
      </c>
      <c r="B164" s="40"/>
      <c r="C164" s="40">
        <f>(B163+B165)/2</f>
        <v>42</v>
      </c>
      <c r="D164" s="41">
        <v>3.41</v>
      </c>
      <c r="E164" s="41">
        <f>D164*C164</f>
        <v>143.22</v>
      </c>
      <c r="F164" s="41">
        <v>1.7</v>
      </c>
      <c r="G164" s="41">
        <f>F164*C164</f>
        <v>71.399999999999991</v>
      </c>
    </row>
    <row r="165" spans="1:7" x14ac:dyDescent="0.25">
      <c r="A165" s="117"/>
      <c r="B165" s="40">
        <v>45</v>
      </c>
      <c r="C165" s="40"/>
      <c r="D165" s="41"/>
      <c r="E165" s="41"/>
      <c r="F165" s="41"/>
      <c r="G165" s="41"/>
    </row>
    <row r="166" spans="1:7" x14ac:dyDescent="0.25">
      <c r="A166" s="117">
        <v>2</v>
      </c>
      <c r="B166" s="40"/>
      <c r="C166" s="40">
        <f>(B165+B167)/2</f>
        <v>40</v>
      </c>
      <c r="D166" s="41">
        <v>2.78</v>
      </c>
      <c r="E166" s="41">
        <f>D166*C166</f>
        <v>111.19999999999999</v>
      </c>
      <c r="F166" s="41">
        <v>1.22</v>
      </c>
      <c r="G166" s="41">
        <f>F166*C166</f>
        <v>48.8</v>
      </c>
    </row>
    <row r="167" spans="1:7" x14ac:dyDescent="0.25">
      <c r="A167" s="117"/>
      <c r="B167" s="40">
        <v>35</v>
      </c>
      <c r="C167" s="40"/>
      <c r="D167" s="41"/>
      <c r="E167" s="41"/>
      <c r="F167" s="41"/>
      <c r="G167" s="41"/>
    </row>
    <row r="168" spans="1:7" x14ac:dyDescent="0.25">
      <c r="A168" s="117">
        <v>3</v>
      </c>
      <c r="B168" s="40"/>
      <c r="C168" s="40">
        <f>(B167+B169)/2</f>
        <v>37</v>
      </c>
      <c r="D168" s="41">
        <v>2.77</v>
      </c>
      <c r="E168" s="41">
        <f>D168*C168</f>
        <v>102.49</v>
      </c>
      <c r="F168" s="41">
        <v>0.22</v>
      </c>
      <c r="G168" s="41">
        <f>F168*C168</f>
        <v>8.14</v>
      </c>
    </row>
    <row r="169" spans="1:7" x14ac:dyDescent="0.25">
      <c r="A169" s="117"/>
      <c r="B169" s="40">
        <v>39</v>
      </c>
      <c r="C169" s="40"/>
      <c r="D169" s="41"/>
      <c r="E169" s="41"/>
      <c r="F169" s="41"/>
      <c r="G169" s="41"/>
    </row>
    <row r="170" spans="1:7" x14ac:dyDescent="0.25">
      <c r="A170" s="117">
        <v>4</v>
      </c>
      <c r="B170" s="40"/>
      <c r="C170" s="40">
        <f>(B169+B171)/2</f>
        <v>38.5</v>
      </c>
      <c r="D170" s="41">
        <v>1.96</v>
      </c>
      <c r="E170" s="41">
        <f>D170*C170</f>
        <v>75.459999999999994</v>
      </c>
      <c r="F170" s="41">
        <v>0.11</v>
      </c>
      <c r="G170" s="41">
        <f>F170*C170</f>
        <v>4.2350000000000003</v>
      </c>
    </row>
    <row r="171" spans="1:7" x14ac:dyDescent="0.25">
      <c r="A171" s="117"/>
      <c r="B171" s="40">
        <v>38</v>
      </c>
      <c r="C171" s="40"/>
      <c r="D171" s="41"/>
      <c r="E171" s="41"/>
      <c r="F171" s="41"/>
      <c r="G171" s="41"/>
    </row>
    <row r="172" spans="1:7" x14ac:dyDescent="0.25">
      <c r="A172" s="117">
        <v>5</v>
      </c>
      <c r="B172" s="40"/>
      <c r="C172" s="40">
        <f>(B171+B173)/2</f>
        <v>36.5</v>
      </c>
      <c r="D172" s="41">
        <v>2.19</v>
      </c>
      <c r="E172" s="41">
        <f>D172*C172</f>
        <v>79.935000000000002</v>
      </c>
      <c r="F172" s="41">
        <v>0.14000000000000001</v>
      </c>
      <c r="G172" s="41">
        <f>F172*C172</f>
        <v>5.1100000000000003</v>
      </c>
    </row>
    <row r="173" spans="1:7" x14ac:dyDescent="0.25">
      <c r="A173" s="117"/>
      <c r="B173" s="40">
        <v>35</v>
      </c>
      <c r="C173" s="40"/>
      <c r="D173" s="41"/>
      <c r="E173" s="41"/>
      <c r="F173" s="41"/>
      <c r="G173" s="41"/>
    </row>
    <row r="174" spans="1:7" x14ac:dyDescent="0.25">
      <c r="A174" s="117">
        <v>6</v>
      </c>
      <c r="B174" s="40"/>
      <c r="C174" s="40">
        <f>(B173+B175)/2</f>
        <v>34.5</v>
      </c>
      <c r="D174" s="41">
        <v>2.1800000000000002</v>
      </c>
      <c r="E174" s="41">
        <f>D174*C174</f>
        <v>75.210000000000008</v>
      </c>
      <c r="F174" s="41">
        <v>0.19</v>
      </c>
      <c r="G174" s="41">
        <f>F174*C174</f>
        <v>6.5549999999999997</v>
      </c>
    </row>
    <row r="175" spans="1:7" x14ac:dyDescent="0.25">
      <c r="A175" s="117"/>
      <c r="B175" s="40">
        <v>34</v>
      </c>
      <c r="C175" s="40"/>
      <c r="D175" s="41"/>
      <c r="E175" s="41"/>
      <c r="F175" s="41"/>
      <c r="G175" s="41"/>
    </row>
    <row r="176" spans="1:7" x14ac:dyDescent="0.25">
      <c r="A176" s="117">
        <v>7</v>
      </c>
      <c r="B176" s="40"/>
      <c r="C176" s="40">
        <f>(B175+B177)/2</f>
        <v>36</v>
      </c>
      <c r="D176" s="41">
        <v>3.5</v>
      </c>
      <c r="E176" s="41">
        <f>D176*C176</f>
        <v>126</v>
      </c>
      <c r="F176" s="41">
        <v>2.4500000000000002</v>
      </c>
      <c r="G176" s="41">
        <f>F176*C176</f>
        <v>88.2</v>
      </c>
    </row>
    <row r="177" spans="1:7" x14ac:dyDescent="0.25">
      <c r="A177" s="117"/>
      <c r="B177" s="40">
        <v>38</v>
      </c>
      <c r="C177" s="40"/>
      <c r="D177" s="41"/>
      <c r="E177" s="41"/>
      <c r="F177" s="41"/>
      <c r="G177" s="41"/>
    </row>
    <row r="178" spans="1:7" x14ac:dyDescent="0.25">
      <c r="A178" s="117">
        <v>8</v>
      </c>
      <c r="B178" s="40"/>
      <c r="C178" s="40">
        <f>(B177+B179)/2</f>
        <v>34.5</v>
      </c>
      <c r="D178" s="41">
        <v>3.39</v>
      </c>
      <c r="E178" s="41">
        <f>D178*C178</f>
        <v>116.955</v>
      </c>
      <c r="F178" s="41">
        <v>3.94</v>
      </c>
      <c r="G178" s="41">
        <f>F178*C178</f>
        <v>135.93</v>
      </c>
    </row>
    <row r="179" spans="1:7" x14ac:dyDescent="0.25">
      <c r="A179" s="117"/>
      <c r="B179" s="40">
        <v>31</v>
      </c>
      <c r="C179" s="40"/>
      <c r="D179" s="41"/>
      <c r="E179" s="41"/>
      <c r="F179" s="41"/>
      <c r="G179" s="41"/>
    </row>
    <row r="180" spans="1:7" x14ac:dyDescent="0.25">
      <c r="A180" s="156" t="s">
        <v>142</v>
      </c>
      <c r="B180" s="44"/>
      <c r="C180" s="44">
        <f>B179/2</f>
        <v>15.5</v>
      </c>
      <c r="D180" s="45">
        <v>2.11</v>
      </c>
      <c r="E180" s="45">
        <f>D180*C180</f>
        <v>32.704999999999998</v>
      </c>
      <c r="F180" s="45">
        <v>0</v>
      </c>
      <c r="G180" s="45">
        <f>F180*C180</f>
        <v>0</v>
      </c>
    </row>
    <row r="181" spans="1:7" x14ac:dyDescent="0.25">
      <c r="A181" s="33" t="s">
        <v>49</v>
      </c>
      <c r="B181" s="33">
        <f>SUM(B162:B180)</f>
        <v>334</v>
      </c>
      <c r="C181" s="33">
        <f>SUM(C162:C180)</f>
        <v>334</v>
      </c>
      <c r="D181" s="118"/>
      <c r="E181" s="119">
        <f>SUM(E162:E180)</f>
        <v>928.50000000000011</v>
      </c>
      <c r="F181" s="118"/>
      <c r="G181" s="119">
        <f>SUM(G162:G180)</f>
        <v>389.43</v>
      </c>
    </row>
    <row r="182" spans="1:7" x14ac:dyDescent="0.25">
      <c r="A182" s="198" t="s">
        <v>104</v>
      </c>
      <c r="B182" s="198"/>
      <c r="C182" s="198"/>
      <c r="D182" s="198"/>
      <c r="E182" s="198"/>
      <c r="F182" s="198"/>
      <c r="G182" s="198"/>
    </row>
    <row r="183" spans="1:7" x14ac:dyDescent="0.25">
      <c r="A183" s="155" t="s">
        <v>65</v>
      </c>
      <c r="B183" s="120"/>
      <c r="C183" s="120">
        <f>B184/2</f>
        <v>22</v>
      </c>
      <c r="D183" s="121">
        <v>4.5999999999999996</v>
      </c>
      <c r="E183" s="121">
        <f>D183*C183</f>
        <v>101.19999999999999</v>
      </c>
      <c r="F183" s="121">
        <v>3.52</v>
      </c>
      <c r="G183" s="121">
        <f>F183*C183</f>
        <v>77.44</v>
      </c>
    </row>
    <row r="184" spans="1:7" x14ac:dyDescent="0.25">
      <c r="A184" s="117"/>
      <c r="B184" s="40">
        <v>44</v>
      </c>
      <c r="C184" s="40"/>
      <c r="D184" s="41"/>
      <c r="E184" s="41"/>
      <c r="F184" s="41"/>
      <c r="G184" s="41"/>
    </row>
    <row r="185" spans="1:7" x14ac:dyDescent="0.25">
      <c r="A185" s="117">
        <v>1</v>
      </c>
      <c r="B185" s="40"/>
      <c r="C185" s="40">
        <f>(B184+B186)/2</f>
        <v>42</v>
      </c>
      <c r="D185" s="41">
        <v>3.89</v>
      </c>
      <c r="E185" s="41">
        <f>D185*C185</f>
        <v>163.38</v>
      </c>
      <c r="F185" s="41">
        <v>4.49</v>
      </c>
      <c r="G185" s="41">
        <f>F185*C185</f>
        <v>188.58</v>
      </c>
    </row>
    <row r="186" spans="1:7" x14ac:dyDescent="0.25">
      <c r="A186" s="117"/>
      <c r="B186" s="40">
        <v>40</v>
      </c>
      <c r="C186" s="40"/>
      <c r="D186" s="41"/>
      <c r="E186" s="41"/>
      <c r="F186" s="41"/>
      <c r="G186" s="41"/>
    </row>
    <row r="187" spans="1:7" x14ac:dyDescent="0.25">
      <c r="A187" s="117">
        <v>2</v>
      </c>
      <c r="B187" s="40"/>
      <c r="C187" s="40">
        <f>(B186+B188)/2</f>
        <v>41.5</v>
      </c>
      <c r="D187" s="41">
        <v>3.97</v>
      </c>
      <c r="E187" s="41">
        <f>D187*C187</f>
        <v>164.755</v>
      </c>
      <c r="F187" s="41">
        <v>4.59</v>
      </c>
      <c r="G187" s="41">
        <f>F187*C187</f>
        <v>190.48499999999999</v>
      </c>
    </row>
    <row r="188" spans="1:7" x14ac:dyDescent="0.25">
      <c r="A188" s="117"/>
      <c r="B188" s="40">
        <v>43</v>
      </c>
      <c r="C188" s="40"/>
      <c r="D188" s="41"/>
      <c r="E188" s="41"/>
      <c r="F188" s="41"/>
      <c r="G188" s="41"/>
    </row>
    <row r="189" spans="1:7" x14ac:dyDescent="0.25">
      <c r="A189" s="117">
        <v>3</v>
      </c>
      <c r="B189" s="40"/>
      <c r="C189" s="40">
        <f>(B188+B190)/2</f>
        <v>41.5</v>
      </c>
      <c r="D189" s="41">
        <v>4.3099999999999996</v>
      </c>
      <c r="E189" s="41">
        <f>D189*C189</f>
        <v>178.86499999999998</v>
      </c>
      <c r="F189" s="41">
        <v>3.49</v>
      </c>
      <c r="G189" s="41">
        <f>F189*C189</f>
        <v>144.83500000000001</v>
      </c>
    </row>
    <row r="190" spans="1:7" x14ac:dyDescent="0.25">
      <c r="A190" s="117"/>
      <c r="B190" s="40">
        <v>40</v>
      </c>
      <c r="C190" s="40"/>
      <c r="D190" s="41"/>
      <c r="E190" s="41"/>
      <c r="F190" s="41"/>
      <c r="G190" s="41"/>
    </row>
    <row r="191" spans="1:7" x14ac:dyDescent="0.25">
      <c r="A191" s="117">
        <v>4</v>
      </c>
      <c r="B191" s="40"/>
      <c r="C191" s="40">
        <f>(B190+B192)/2</f>
        <v>34.5</v>
      </c>
      <c r="D191" s="41">
        <v>4.28</v>
      </c>
      <c r="E191" s="41">
        <f>D191*C191</f>
        <v>147.66</v>
      </c>
      <c r="F191" s="41">
        <v>3.45</v>
      </c>
      <c r="G191" s="41">
        <f>F191*C191</f>
        <v>119.02500000000001</v>
      </c>
    </row>
    <row r="192" spans="1:7" x14ac:dyDescent="0.25">
      <c r="A192" s="117"/>
      <c r="B192" s="40">
        <v>29</v>
      </c>
      <c r="C192" s="40"/>
      <c r="D192" s="41"/>
      <c r="E192" s="41"/>
      <c r="F192" s="41"/>
      <c r="G192" s="41"/>
    </row>
    <row r="193" spans="1:7" x14ac:dyDescent="0.25">
      <c r="A193" s="117">
        <v>5</v>
      </c>
      <c r="B193" s="40"/>
      <c r="C193" s="40">
        <f>(B192+B194)/2</f>
        <v>30.5</v>
      </c>
      <c r="D193" s="41">
        <v>4.3099999999999996</v>
      </c>
      <c r="E193" s="41">
        <f>D193*C193</f>
        <v>131.45499999999998</v>
      </c>
      <c r="F193" s="41">
        <v>3.85</v>
      </c>
      <c r="G193" s="41">
        <f>F193*C193</f>
        <v>117.425</v>
      </c>
    </row>
    <row r="194" spans="1:7" x14ac:dyDescent="0.25">
      <c r="A194" s="117"/>
      <c r="B194" s="40">
        <v>32</v>
      </c>
      <c r="C194" s="40"/>
      <c r="D194" s="41"/>
      <c r="E194" s="41"/>
      <c r="F194" s="41"/>
      <c r="G194" s="41"/>
    </row>
    <row r="195" spans="1:7" x14ac:dyDescent="0.25">
      <c r="A195" s="117">
        <v>6</v>
      </c>
      <c r="B195" s="40"/>
      <c r="C195" s="40">
        <f>(B194+B196)/2</f>
        <v>34</v>
      </c>
      <c r="D195" s="41">
        <v>4.68</v>
      </c>
      <c r="E195" s="41">
        <f>D195*C195</f>
        <v>159.12</v>
      </c>
      <c r="F195" s="41">
        <v>3.9</v>
      </c>
      <c r="G195" s="41">
        <f>F195*C195</f>
        <v>132.6</v>
      </c>
    </row>
    <row r="196" spans="1:7" x14ac:dyDescent="0.25">
      <c r="A196" s="117"/>
      <c r="B196" s="40">
        <v>36</v>
      </c>
      <c r="C196" s="40"/>
      <c r="D196" s="41"/>
      <c r="E196" s="41"/>
      <c r="F196" s="41"/>
      <c r="G196" s="41"/>
    </row>
    <row r="197" spans="1:7" x14ac:dyDescent="0.25">
      <c r="A197" s="117">
        <v>7</v>
      </c>
      <c r="B197" s="40"/>
      <c r="C197" s="40">
        <f>(B196+B198)/2</f>
        <v>36</v>
      </c>
      <c r="D197" s="41">
        <v>4.34</v>
      </c>
      <c r="E197" s="41">
        <f>D197*C197</f>
        <v>156.24</v>
      </c>
      <c r="F197" s="41">
        <v>4.34</v>
      </c>
      <c r="G197" s="41">
        <f>F197*C197</f>
        <v>156.24</v>
      </c>
    </row>
    <row r="198" spans="1:7" x14ac:dyDescent="0.25">
      <c r="A198" s="117"/>
      <c r="B198" s="40">
        <v>36</v>
      </c>
      <c r="C198" s="40"/>
      <c r="D198" s="41"/>
      <c r="E198" s="41"/>
      <c r="F198" s="41"/>
      <c r="G198" s="41"/>
    </row>
    <row r="199" spans="1:7" x14ac:dyDescent="0.25">
      <c r="A199" s="117">
        <v>8</v>
      </c>
      <c r="B199" s="40"/>
      <c r="C199" s="40">
        <f>(B198+B200)/2</f>
        <v>38</v>
      </c>
      <c r="D199" s="41">
        <v>3.9</v>
      </c>
      <c r="E199" s="41">
        <f>D199*C199</f>
        <v>148.19999999999999</v>
      </c>
      <c r="F199" s="41">
        <v>5.16</v>
      </c>
      <c r="G199" s="41">
        <f>F199*C199</f>
        <v>196.08</v>
      </c>
    </row>
    <row r="200" spans="1:7" x14ac:dyDescent="0.25">
      <c r="A200" s="117"/>
      <c r="B200" s="40">
        <v>40</v>
      </c>
      <c r="C200" s="40"/>
      <c r="D200" s="41"/>
      <c r="E200" s="41"/>
      <c r="F200" s="41"/>
      <c r="G200" s="41"/>
    </row>
    <row r="201" spans="1:7" x14ac:dyDescent="0.25">
      <c r="A201" s="117">
        <v>9</v>
      </c>
      <c r="B201" s="40"/>
      <c r="C201" s="40">
        <f>(B200+B202)/2</f>
        <v>34.5</v>
      </c>
      <c r="D201" s="41">
        <v>3.55</v>
      </c>
      <c r="E201" s="41">
        <f>D201*C201</f>
        <v>122.47499999999999</v>
      </c>
      <c r="F201" s="41">
        <v>4.3099999999999996</v>
      </c>
      <c r="G201" s="41">
        <f>F201*C201</f>
        <v>148.69499999999999</v>
      </c>
    </row>
    <row r="202" spans="1:7" x14ac:dyDescent="0.25">
      <c r="A202" s="117"/>
      <c r="B202" s="40">
        <v>29</v>
      </c>
      <c r="C202" s="40"/>
      <c r="D202" s="41"/>
      <c r="E202" s="41"/>
      <c r="F202" s="41"/>
      <c r="G202" s="41"/>
    </row>
    <row r="203" spans="1:7" x14ac:dyDescent="0.25">
      <c r="A203" s="117">
        <v>10</v>
      </c>
      <c r="B203" s="40"/>
      <c r="C203" s="40">
        <f>(B202+B204)/2</f>
        <v>29</v>
      </c>
      <c r="D203" s="41">
        <v>4.1500000000000004</v>
      </c>
      <c r="E203" s="41">
        <f>D203*C203</f>
        <v>120.35000000000001</v>
      </c>
      <c r="F203" s="41">
        <v>4.42</v>
      </c>
      <c r="G203" s="41">
        <f>F203*C203</f>
        <v>128.18</v>
      </c>
    </row>
    <row r="204" spans="1:7" x14ac:dyDescent="0.25">
      <c r="A204" s="117"/>
      <c r="B204" s="40">
        <v>29</v>
      </c>
      <c r="C204" s="40"/>
      <c r="D204" s="41"/>
      <c r="E204" s="41"/>
      <c r="F204" s="41"/>
      <c r="G204" s="41"/>
    </row>
    <row r="205" spans="1:7" x14ac:dyDescent="0.25">
      <c r="A205" s="117">
        <v>11</v>
      </c>
      <c r="B205" s="40"/>
      <c r="C205" s="40">
        <f>(B204+B206)/2</f>
        <v>31.5</v>
      </c>
      <c r="D205" s="41">
        <v>2.95</v>
      </c>
      <c r="E205" s="41">
        <f>D205*C205</f>
        <v>92.925000000000011</v>
      </c>
      <c r="F205" s="41">
        <v>4.8899999999999997</v>
      </c>
      <c r="G205" s="41">
        <f>F205*C205</f>
        <v>154.035</v>
      </c>
    </row>
    <row r="206" spans="1:7" x14ac:dyDescent="0.25">
      <c r="A206" s="122"/>
      <c r="B206" s="67">
        <v>34</v>
      </c>
      <c r="C206" s="40"/>
      <c r="D206" s="68"/>
      <c r="E206" s="68"/>
      <c r="F206" s="68"/>
      <c r="G206" s="68"/>
    </row>
    <row r="207" spans="1:7" x14ac:dyDescent="0.25">
      <c r="A207" s="156" t="s">
        <v>66</v>
      </c>
      <c r="B207" s="44"/>
      <c r="C207" s="44">
        <f>B206/2</f>
        <v>17</v>
      </c>
      <c r="D207" s="45">
        <v>2.11</v>
      </c>
      <c r="E207" s="45">
        <f>D207*C207</f>
        <v>35.869999999999997</v>
      </c>
      <c r="F207" s="45">
        <v>3.3</v>
      </c>
      <c r="G207" s="45">
        <f>F207*C207</f>
        <v>56.099999999999994</v>
      </c>
    </row>
    <row r="208" spans="1:7" x14ac:dyDescent="0.25">
      <c r="A208" s="33" t="s">
        <v>49</v>
      </c>
      <c r="B208" s="33">
        <f>SUM(B183:B207)</f>
        <v>432</v>
      </c>
      <c r="C208" s="33">
        <f>SUM(C183:C207)</f>
        <v>432</v>
      </c>
      <c r="D208" s="118"/>
      <c r="E208" s="119">
        <f>SUM(E183:E207)</f>
        <v>1722.4949999999997</v>
      </c>
      <c r="F208" s="118"/>
      <c r="G208" s="119">
        <f>SUM(G183:G207)</f>
        <v>1809.72</v>
      </c>
    </row>
    <row r="209" spans="1:7" x14ac:dyDescent="0.25">
      <c r="A209" s="198" t="s">
        <v>106</v>
      </c>
      <c r="B209" s="198"/>
      <c r="C209" s="198"/>
      <c r="D209" s="198"/>
      <c r="E209" s="198"/>
      <c r="F209" s="198"/>
      <c r="G209" s="198"/>
    </row>
    <row r="210" spans="1:7" x14ac:dyDescent="0.25">
      <c r="A210" s="155" t="s">
        <v>47</v>
      </c>
      <c r="B210" s="120"/>
      <c r="C210" s="120">
        <f>B211/2</f>
        <v>21.5</v>
      </c>
      <c r="D210" s="121">
        <v>1.92</v>
      </c>
      <c r="E210" s="121">
        <f>D210*C210</f>
        <v>41.28</v>
      </c>
      <c r="F210" s="121">
        <v>1.63</v>
      </c>
      <c r="G210" s="121">
        <f>F210*C210</f>
        <v>35.044999999999995</v>
      </c>
    </row>
    <row r="211" spans="1:7" x14ac:dyDescent="0.25">
      <c r="A211" s="117"/>
      <c r="B211" s="40">
        <v>43</v>
      </c>
      <c r="C211" s="40"/>
      <c r="D211" s="41"/>
      <c r="E211" s="41"/>
      <c r="F211" s="41"/>
      <c r="G211" s="41"/>
    </row>
    <row r="212" spans="1:7" x14ac:dyDescent="0.25">
      <c r="A212" s="117">
        <v>1</v>
      </c>
      <c r="B212" s="40"/>
      <c r="C212" s="40">
        <f>(B211+B213)/2</f>
        <v>43.5</v>
      </c>
      <c r="D212" s="41">
        <v>2.3199999999999998</v>
      </c>
      <c r="E212" s="41">
        <f>D212*C212</f>
        <v>100.91999999999999</v>
      </c>
      <c r="F212" s="41">
        <v>1.75</v>
      </c>
      <c r="G212" s="41">
        <f>F212*C212</f>
        <v>76.125</v>
      </c>
    </row>
    <row r="213" spans="1:7" x14ac:dyDescent="0.25">
      <c r="A213" s="117"/>
      <c r="B213" s="40">
        <v>44</v>
      </c>
      <c r="C213" s="40"/>
      <c r="D213" s="41"/>
      <c r="E213" s="41"/>
      <c r="F213" s="41"/>
      <c r="G213" s="41"/>
    </row>
    <row r="214" spans="1:7" x14ac:dyDescent="0.25">
      <c r="A214" s="117">
        <v>2</v>
      </c>
      <c r="B214" s="40"/>
      <c r="C214" s="40">
        <f>(B213+B215)/2</f>
        <v>41.5</v>
      </c>
      <c r="D214" s="41">
        <v>2.1800000000000002</v>
      </c>
      <c r="E214" s="41">
        <f>D214*C214</f>
        <v>90.470000000000013</v>
      </c>
      <c r="F214" s="41">
        <v>1.63</v>
      </c>
      <c r="G214" s="41">
        <f>F214*C214</f>
        <v>67.644999999999996</v>
      </c>
    </row>
    <row r="215" spans="1:7" x14ac:dyDescent="0.25">
      <c r="A215" s="117"/>
      <c r="B215" s="40">
        <v>39</v>
      </c>
      <c r="C215" s="40"/>
      <c r="D215" s="41"/>
      <c r="E215" s="41"/>
      <c r="F215" s="41"/>
      <c r="G215" s="41"/>
    </row>
    <row r="216" spans="1:7" x14ac:dyDescent="0.25">
      <c r="A216" s="117">
        <v>3</v>
      </c>
      <c r="B216" s="40"/>
      <c r="C216" s="40">
        <f>(B215+B217)/2</f>
        <v>28.5</v>
      </c>
      <c r="D216" s="41">
        <v>2.19</v>
      </c>
      <c r="E216" s="41">
        <f>D216*C216</f>
        <v>62.414999999999999</v>
      </c>
      <c r="F216" s="41">
        <v>1.94</v>
      </c>
      <c r="G216" s="41">
        <f>F216*C216</f>
        <v>55.29</v>
      </c>
    </row>
    <row r="217" spans="1:7" x14ac:dyDescent="0.25">
      <c r="A217" s="117"/>
      <c r="B217" s="40">
        <v>18</v>
      </c>
      <c r="C217" s="40"/>
      <c r="D217" s="41"/>
      <c r="E217" s="41"/>
      <c r="F217" s="41"/>
      <c r="G217" s="41"/>
    </row>
    <row r="218" spans="1:7" x14ac:dyDescent="0.25">
      <c r="A218" s="117">
        <v>4</v>
      </c>
      <c r="B218" s="40"/>
      <c r="C218" s="40">
        <f>(B217+B219)/2</f>
        <v>26.5</v>
      </c>
      <c r="D218" s="41">
        <v>2.38</v>
      </c>
      <c r="E218" s="41">
        <f>D218*C218</f>
        <v>63.07</v>
      </c>
      <c r="F218" s="41">
        <v>1.67</v>
      </c>
      <c r="G218" s="41">
        <f>F218*C218</f>
        <v>44.254999999999995</v>
      </c>
    </row>
    <row r="219" spans="1:7" x14ac:dyDescent="0.25">
      <c r="A219" s="117"/>
      <c r="B219" s="40">
        <v>35</v>
      </c>
      <c r="C219" s="40"/>
      <c r="D219" s="41"/>
      <c r="E219" s="41"/>
      <c r="F219" s="41"/>
      <c r="G219" s="41"/>
    </row>
    <row r="220" spans="1:7" x14ac:dyDescent="0.25">
      <c r="A220" s="117">
        <v>5</v>
      </c>
      <c r="B220" s="40"/>
      <c r="C220" s="40">
        <f>(B219+B221)/2</f>
        <v>31</v>
      </c>
      <c r="D220" s="41">
        <v>2.5299999999999998</v>
      </c>
      <c r="E220" s="41">
        <f>D220*C220</f>
        <v>78.429999999999993</v>
      </c>
      <c r="F220" s="41">
        <v>1.23</v>
      </c>
      <c r="G220" s="41">
        <f>F220*C220</f>
        <v>38.130000000000003</v>
      </c>
    </row>
    <row r="221" spans="1:7" x14ac:dyDescent="0.25">
      <c r="A221" s="117"/>
      <c r="B221" s="40">
        <v>27</v>
      </c>
      <c r="C221" s="40"/>
      <c r="D221" s="41"/>
      <c r="E221" s="41"/>
      <c r="F221" s="41"/>
      <c r="G221" s="41"/>
    </row>
    <row r="222" spans="1:7" x14ac:dyDescent="0.25">
      <c r="A222" s="117">
        <v>6</v>
      </c>
      <c r="B222" s="40"/>
      <c r="C222" s="40">
        <f>(B221+B223)/2</f>
        <v>26.5</v>
      </c>
      <c r="D222" s="41">
        <v>2.02</v>
      </c>
      <c r="E222" s="41">
        <f>D222*C222</f>
        <v>53.53</v>
      </c>
      <c r="F222" s="41">
        <v>1.48</v>
      </c>
      <c r="G222" s="41">
        <f>F222*C222</f>
        <v>39.22</v>
      </c>
    </row>
    <row r="223" spans="1:7" x14ac:dyDescent="0.25">
      <c r="A223" s="117"/>
      <c r="B223" s="40">
        <v>26</v>
      </c>
      <c r="C223" s="40"/>
      <c r="D223" s="41"/>
      <c r="E223" s="41"/>
      <c r="F223" s="41"/>
      <c r="G223" s="41"/>
    </row>
    <row r="224" spans="1:7" x14ac:dyDescent="0.25">
      <c r="A224" s="117">
        <v>7</v>
      </c>
      <c r="B224" s="40"/>
      <c r="C224" s="40">
        <f>(B223+B225)/2</f>
        <v>29.5</v>
      </c>
      <c r="D224" s="41">
        <v>2.34</v>
      </c>
      <c r="E224" s="41">
        <f>D224*C224</f>
        <v>69.03</v>
      </c>
      <c r="F224" s="41">
        <v>0.86</v>
      </c>
      <c r="G224" s="41">
        <f>F224*C224</f>
        <v>25.37</v>
      </c>
    </row>
    <row r="225" spans="1:7" x14ac:dyDescent="0.25">
      <c r="A225" s="117"/>
      <c r="B225" s="40">
        <v>33</v>
      </c>
      <c r="C225" s="40"/>
      <c r="D225" s="41"/>
      <c r="E225" s="41"/>
      <c r="F225" s="41"/>
      <c r="G225" s="41"/>
    </row>
    <row r="226" spans="1:7" x14ac:dyDescent="0.25">
      <c r="A226" s="117">
        <v>8</v>
      </c>
      <c r="B226" s="40"/>
      <c r="C226" s="40">
        <f>(B225+B227)/2</f>
        <v>30</v>
      </c>
      <c r="D226" s="41">
        <v>2.35</v>
      </c>
      <c r="E226" s="41">
        <f>D226*C226</f>
        <v>70.5</v>
      </c>
      <c r="F226" s="41">
        <v>0.62</v>
      </c>
      <c r="G226" s="41">
        <f>F226*C226</f>
        <v>18.600000000000001</v>
      </c>
    </row>
    <row r="227" spans="1:7" x14ac:dyDescent="0.25">
      <c r="A227" s="117"/>
      <c r="B227" s="40">
        <v>27</v>
      </c>
      <c r="C227" s="40"/>
      <c r="D227" s="41"/>
      <c r="E227" s="41"/>
      <c r="F227" s="41"/>
      <c r="G227" s="41"/>
    </row>
    <row r="228" spans="1:7" x14ac:dyDescent="0.25">
      <c r="A228" s="117">
        <v>9</v>
      </c>
      <c r="B228" s="67"/>
      <c r="C228" s="40">
        <f>(B227+B229)/2</f>
        <v>27.5</v>
      </c>
      <c r="D228" s="68">
        <v>3.41</v>
      </c>
      <c r="E228" s="41">
        <f t="shared" ref="E228" si="36">D228*C228</f>
        <v>93.775000000000006</v>
      </c>
      <c r="F228" s="68">
        <v>0</v>
      </c>
      <c r="G228" s="41">
        <f t="shared" ref="G228" si="37">F228*C228</f>
        <v>0</v>
      </c>
    </row>
    <row r="229" spans="1:7" x14ac:dyDescent="0.25">
      <c r="A229" s="117"/>
      <c r="B229" s="67">
        <v>28</v>
      </c>
      <c r="C229" s="40"/>
      <c r="D229" s="68"/>
      <c r="E229" s="41"/>
      <c r="F229" s="68"/>
      <c r="G229" s="41"/>
    </row>
    <row r="230" spans="1:7" x14ac:dyDescent="0.25">
      <c r="A230" s="117">
        <v>10</v>
      </c>
      <c r="B230" s="67"/>
      <c r="C230" s="40">
        <f>(B229+B231)/2</f>
        <v>31.5</v>
      </c>
      <c r="D230" s="68">
        <v>5.3</v>
      </c>
      <c r="E230" s="41">
        <f t="shared" ref="E230" si="38">D230*C230</f>
        <v>166.95</v>
      </c>
      <c r="F230" s="68">
        <v>0.42</v>
      </c>
      <c r="G230" s="41">
        <f t="shared" ref="G230" si="39">F230*C230</f>
        <v>13.229999999999999</v>
      </c>
    </row>
    <row r="231" spans="1:7" x14ac:dyDescent="0.25">
      <c r="A231" s="117"/>
      <c r="B231" s="67">
        <v>35</v>
      </c>
      <c r="C231" s="40"/>
      <c r="D231" s="68"/>
      <c r="E231" s="41"/>
      <c r="F231" s="68"/>
      <c r="G231" s="41"/>
    </row>
    <row r="232" spans="1:7" x14ac:dyDescent="0.25">
      <c r="A232" s="117">
        <v>11</v>
      </c>
      <c r="B232" s="67"/>
      <c r="C232" s="40">
        <f>(B231+B233)/2</f>
        <v>34</v>
      </c>
      <c r="D232" s="68">
        <v>2.73</v>
      </c>
      <c r="E232" s="41">
        <f t="shared" ref="E232" si="40">D232*C232</f>
        <v>92.82</v>
      </c>
      <c r="F232" s="68">
        <v>0.72</v>
      </c>
      <c r="G232" s="41">
        <f t="shared" ref="G232" si="41">F232*C232</f>
        <v>24.48</v>
      </c>
    </row>
    <row r="233" spans="1:7" x14ac:dyDescent="0.25">
      <c r="A233" s="117"/>
      <c r="B233" s="67">
        <v>33</v>
      </c>
      <c r="C233" s="40"/>
      <c r="D233" s="68"/>
      <c r="E233" s="41"/>
      <c r="F233" s="68"/>
      <c r="G233" s="41"/>
    </row>
    <row r="234" spans="1:7" x14ac:dyDescent="0.25">
      <c r="A234" s="117">
        <v>12</v>
      </c>
      <c r="B234" s="67"/>
      <c r="C234" s="40">
        <f>(B233+B235)/2</f>
        <v>34.5</v>
      </c>
      <c r="D234" s="68">
        <v>2.66</v>
      </c>
      <c r="E234" s="41">
        <f t="shared" ref="E234" si="42">D234*C234</f>
        <v>91.77000000000001</v>
      </c>
      <c r="F234" s="68">
        <v>0.74</v>
      </c>
      <c r="G234" s="41">
        <f t="shared" ref="G234" si="43">F234*C234</f>
        <v>25.53</v>
      </c>
    </row>
    <row r="235" spans="1:7" x14ac:dyDescent="0.25">
      <c r="A235" s="117"/>
      <c r="B235" s="67">
        <v>36</v>
      </c>
      <c r="C235" s="40"/>
      <c r="D235" s="68"/>
      <c r="E235" s="41"/>
      <c r="F235" s="68"/>
      <c r="G235" s="41"/>
    </row>
    <row r="236" spans="1:7" x14ac:dyDescent="0.25">
      <c r="A236" s="117">
        <v>13</v>
      </c>
      <c r="B236" s="67"/>
      <c r="C236" s="40">
        <f>(B235+B237)/2</f>
        <v>30.5</v>
      </c>
      <c r="D236" s="68">
        <v>2.19</v>
      </c>
      <c r="E236" s="41">
        <f t="shared" ref="E236" si="44">D236*C236</f>
        <v>66.795000000000002</v>
      </c>
      <c r="F236" s="68">
        <v>0.27</v>
      </c>
      <c r="G236" s="41">
        <f t="shared" ref="G236" si="45">F236*C236</f>
        <v>8.2350000000000012</v>
      </c>
    </row>
    <row r="237" spans="1:7" x14ac:dyDescent="0.25">
      <c r="A237" s="117"/>
      <c r="B237" s="67">
        <v>25</v>
      </c>
      <c r="C237" s="40"/>
      <c r="D237" s="68"/>
      <c r="E237" s="41"/>
      <c r="F237" s="68"/>
      <c r="G237" s="41"/>
    </row>
    <row r="238" spans="1:7" x14ac:dyDescent="0.25">
      <c r="A238" s="117">
        <v>14</v>
      </c>
      <c r="B238" s="67"/>
      <c r="C238" s="40">
        <f>(B237+B239)/2</f>
        <v>26</v>
      </c>
      <c r="D238" s="68">
        <v>2.4300000000000002</v>
      </c>
      <c r="E238" s="41">
        <f t="shared" ref="E238" si="46">D238*C238</f>
        <v>63.180000000000007</v>
      </c>
      <c r="F238" s="68">
        <v>0.83</v>
      </c>
      <c r="G238" s="41">
        <f t="shared" ref="G238" si="47">F238*C238</f>
        <v>21.58</v>
      </c>
    </row>
    <row r="239" spans="1:7" x14ac:dyDescent="0.25">
      <c r="A239" s="117"/>
      <c r="B239" s="67">
        <v>27</v>
      </c>
      <c r="C239" s="40"/>
      <c r="D239" s="68"/>
      <c r="E239" s="41"/>
      <c r="F239" s="68"/>
      <c r="G239" s="41"/>
    </row>
    <row r="240" spans="1:7" x14ac:dyDescent="0.25">
      <c r="A240" s="117">
        <v>15</v>
      </c>
      <c r="B240" s="67"/>
      <c r="C240" s="40">
        <f>(B239+B241)/2</f>
        <v>25</v>
      </c>
      <c r="D240" s="68">
        <v>1.77</v>
      </c>
      <c r="E240" s="41">
        <f t="shared" ref="E240" si="48">D240*C240</f>
        <v>44.25</v>
      </c>
      <c r="F240" s="68">
        <v>1.19</v>
      </c>
      <c r="G240" s="41">
        <f t="shared" ref="G240" si="49">F240*C240</f>
        <v>29.75</v>
      </c>
    </row>
    <row r="241" spans="1:7" x14ac:dyDescent="0.25">
      <c r="A241" s="117"/>
      <c r="B241" s="67">
        <v>23</v>
      </c>
      <c r="C241" s="40"/>
      <c r="D241" s="68"/>
      <c r="E241" s="41"/>
      <c r="F241" s="68"/>
      <c r="G241" s="41"/>
    </row>
    <row r="242" spans="1:7" x14ac:dyDescent="0.25">
      <c r="A242" s="117">
        <v>16</v>
      </c>
      <c r="B242" s="67"/>
      <c r="C242" s="40">
        <f>(B241+B243)/2</f>
        <v>23.5</v>
      </c>
      <c r="D242" s="68">
        <v>1.96</v>
      </c>
      <c r="E242" s="41">
        <f t="shared" ref="E242" si="50">D242*C242</f>
        <v>46.06</v>
      </c>
      <c r="F242" s="68">
        <v>1.32</v>
      </c>
      <c r="G242" s="41">
        <f t="shared" ref="G242" si="51">F242*C242</f>
        <v>31.020000000000003</v>
      </c>
    </row>
    <row r="243" spans="1:7" x14ac:dyDescent="0.25">
      <c r="A243" s="117"/>
      <c r="B243" s="67">
        <v>24</v>
      </c>
      <c r="C243" s="40"/>
      <c r="D243" s="68"/>
      <c r="E243" s="41"/>
      <c r="F243" s="68"/>
      <c r="G243" s="41"/>
    </row>
    <row r="244" spans="1:7" x14ac:dyDescent="0.25">
      <c r="A244" s="117">
        <v>17</v>
      </c>
      <c r="B244" s="67"/>
      <c r="C244" s="40">
        <f>(B243+B245)/2</f>
        <v>24.5</v>
      </c>
      <c r="D244" s="68">
        <v>2.4</v>
      </c>
      <c r="E244" s="41">
        <f t="shared" ref="E244" si="52">D244*C244</f>
        <v>58.8</v>
      </c>
      <c r="F244" s="68">
        <v>0</v>
      </c>
      <c r="G244" s="41">
        <f t="shared" ref="G244" si="53">F244*C244</f>
        <v>0</v>
      </c>
    </row>
    <row r="245" spans="1:7" x14ac:dyDescent="0.25">
      <c r="A245" s="117"/>
      <c r="B245" s="67">
        <v>25</v>
      </c>
      <c r="C245" s="40"/>
      <c r="D245" s="68"/>
      <c r="E245" s="41"/>
      <c r="F245" s="68"/>
      <c r="G245" s="41"/>
    </row>
    <row r="246" spans="1:7" x14ac:dyDescent="0.25">
      <c r="A246" s="117">
        <v>18</v>
      </c>
      <c r="B246" s="67"/>
      <c r="C246" s="40">
        <f>(B245+B247)/2</f>
        <v>27.5</v>
      </c>
      <c r="D246" s="68">
        <v>1.26</v>
      </c>
      <c r="E246" s="41">
        <f t="shared" ref="E246" si="54">D246*C246</f>
        <v>34.65</v>
      </c>
      <c r="F246" s="68">
        <v>0</v>
      </c>
      <c r="G246" s="41">
        <f t="shared" ref="G246" si="55">F246*C246</f>
        <v>0</v>
      </c>
    </row>
    <row r="247" spans="1:7" x14ac:dyDescent="0.25">
      <c r="A247" s="117"/>
      <c r="B247" s="67">
        <v>30</v>
      </c>
      <c r="C247" s="40"/>
      <c r="D247" s="68"/>
      <c r="E247" s="41"/>
      <c r="F247" s="68"/>
      <c r="G247" s="41"/>
    </row>
    <row r="248" spans="1:7" x14ac:dyDescent="0.25">
      <c r="A248" s="117">
        <v>19</v>
      </c>
      <c r="B248" s="67"/>
      <c r="C248" s="40">
        <f>(B247+B249)/2</f>
        <v>35</v>
      </c>
      <c r="D248" s="68">
        <v>2.23</v>
      </c>
      <c r="E248" s="41">
        <f t="shared" ref="E248" si="56">D248*C248</f>
        <v>78.05</v>
      </c>
      <c r="F248" s="68">
        <v>0</v>
      </c>
      <c r="G248" s="41">
        <f t="shared" ref="G248" si="57">F248*C248</f>
        <v>0</v>
      </c>
    </row>
    <row r="249" spans="1:7" x14ac:dyDescent="0.25">
      <c r="A249" s="117"/>
      <c r="B249" s="67">
        <v>40</v>
      </c>
      <c r="C249" s="40"/>
      <c r="D249" s="68"/>
      <c r="E249" s="41"/>
      <c r="F249" s="68"/>
      <c r="G249" s="41"/>
    </row>
    <row r="250" spans="1:7" x14ac:dyDescent="0.25">
      <c r="A250" s="117">
        <v>20</v>
      </c>
      <c r="B250" s="67"/>
      <c r="C250" s="40">
        <f>(B249+B251)/2</f>
        <v>34.5</v>
      </c>
      <c r="D250" s="68">
        <v>1.94</v>
      </c>
      <c r="E250" s="41">
        <f t="shared" ref="E250" si="58">D250*C250</f>
        <v>66.929999999999993</v>
      </c>
      <c r="F250" s="68">
        <v>0.33</v>
      </c>
      <c r="G250" s="41">
        <f t="shared" ref="G250" si="59">F250*C250</f>
        <v>11.385</v>
      </c>
    </row>
    <row r="251" spans="1:7" x14ac:dyDescent="0.25">
      <c r="A251" s="117"/>
      <c r="B251" s="67">
        <v>29</v>
      </c>
      <c r="C251" s="40"/>
      <c r="D251" s="68"/>
      <c r="E251" s="41"/>
      <c r="F251" s="68"/>
      <c r="G251" s="41"/>
    </row>
    <row r="252" spans="1:7" x14ac:dyDescent="0.25">
      <c r="A252" s="117">
        <v>21</v>
      </c>
      <c r="B252" s="67"/>
      <c r="C252" s="40">
        <f>(B251+B253)/2</f>
        <v>26</v>
      </c>
      <c r="D252" s="68">
        <v>2.2799999999999998</v>
      </c>
      <c r="E252" s="41">
        <f t="shared" ref="E252" si="60">D252*C252</f>
        <v>59.279999999999994</v>
      </c>
      <c r="F252" s="68">
        <v>0</v>
      </c>
      <c r="G252" s="41">
        <f t="shared" ref="G252" si="61">F252*C252</f>
        <v>0</v>
      </c>
    </row>
    <row r="253" spans="1:7" x14ac:dyDescent="0.25">
      <c r="A253" s="117"/>
      <c r="B253" s="67">
        <v>23</v>
      </c>
      <c r="C253" s="40"/>
      <c r="D253" s="68"/>
      <c r="E253" s="41"/>
      <c r="F253" s="68"/>
      <c r="G253" s="41"/>
    </row>
    <row r="254" spans="1:7" x14ac:dyDescent="0.25">
      <c r="A254" s="117">
        <v>22</v>
      </c>
      <c r="B254" s="67"/>
      <c r="C254" s="40">
        <f>(B253+B255)/2</f>
        <v>27.5</v>
      </c>
      <c r="D254" s="68">
        <v>3.47</v>
      </c>
      <c r="E254" s="41">
        <f t="shared" ref="E254" si="62">D254*C254</f>
        <v>95.425000000000011</v>
      </c>
      <c r="F254" s="68">
        <v>0.81</v>
      </c>
      <c r="G254" s="41">
        <f t="shared" ref="G254" si="63">F254*C254</f>
        <v>22.275000000000002</v>
      </c>
    </row>
    <row r="255" spans="1:7" x14ac:dyDescent="0.25">
      <c r="A255" s="117"/>
      <c r="B255" s="67">
        <v>32</v>
      </c>
      <c r="C255" s="40"/>
      <c r="D255" s="68"/>
      <c r="E255" s="41"/>
      <c r="F255" s="68"/>
      <c r="G255" s="41"/>
    </row>
    <row r="256" spans="1:7" x14ac:dyDescent="0.25">
      <c r="A256" s="117">
        <v>23</v>
      </c>
      <c r="B256" s="67"/>
      <c r="C256" s="40">
        <f>(B255+B257)/2</f>
        <v>28</v>
      </c>
      <c r="D256" s="68">
        <v>2.74</v>
      </c>
      <c r="E256" s="41">
        <f t="shared" ref="E256" si="64">D256*C256</f>
        <v>76.72</v>
      </c>
      <c r="F256" s="68">
        <v>0</v>
      </c>
      <c r="G256" s="41">
        <f t="shared" ref="G256" si="65">F256*C256</f>
        <v>0</v>
      </c>
    </row>
    <row r="257" spans="1:7" x14ac:dyDescent="0.25">
      <c r="A257" s="117"/>
      <c r="B257" s="67">
        <v>24</v>
      </c>
      <c r="C257" s="40"/>
      <c r="D257" s="68"/>
      <c r="E257" s="41"/>
      <c r="F257" s="68"/>
      <c r="G257" s="41"/>
    </row>
    <row r="258" spans="1:7" x14ac:dyDescent="0.25">
      <c r="A258" s="117">
        <v>24</v>
      </c>
      <c r="B258" s="67"/>
      <c r="C258" s="40">
        <f>(B257+B259)/2</f>
        <v>21</v>
      </c>
      <c r="D258" s="68">
        <v>2.82</v>
      </c>
      <c r="E258" s="41">
        <f t="shared" ref="E258" si="66">D258*C258</f>
        <v>59.22</v>
      </c>
      <c r="F258" s="68">
        <v>0.55000000000000004</v>
      </c>
      <c r="G258" s="41">
        <f t="shared" ref="G258" si="67">F258*C258</f>
        <v>11.55</v>
      </c>
    </row>
    <row r="259" spans="1:7" x14ac:dyDescent="0.25">
      <c r="A259" s="117"/>
      <c r="B259" s="67">
        <v>18</v>
      </c>
      <c r="C259" s="40"/>
      <c r="D259" s="68"/>
      <c r="E259" s="41"/>
      <c r="F259" s="68"/>
      <c r="G259" s="41"/>
    </row>
    <row r="260" spans="1:7" x14ac:dyDescent="0.25">
      <c r="A260" s="117">
        <v>25</v>
      </c>
      <c r="B260" s="67"/>
      <c r="C260" s="40">
        <f>(B259+B261)/2</f>
        <v>17.5</v>
      </c>
      <c r="D260" s="68">
        <v>2.74</v>
      </c>
      <c r="E260" s="41">
        <f t="shared" ref="E260" si="68">D260*C260</f>
        <v>47.95</v>
      </c>
      <c r="F260" s="68">
        <v>0.32</v>
      </c>
      <c r="G260" s="41">
        <f t="shared" ref="G260" si="69">F260*C260</f>
        <v>5.6000000000000005</v>
      </c>
    </row>
    <row r="261" spans="1:7" x14ac:dyDescent="0.25">
      <c r="A261" s="117"/>
      <c r="B261" s="67">
        <v>17</v>
      </c>
      <c r="C261" s="40"/>
      <c r="D261" s="68"/>
      <c r="E261" s="41"/>
      <c r="F261" s="68"/>
      <c r="G261" s="41"/>
    </row>
    <row r="262" spans="1:7" x14ac:dyDescent="0.25">
      <c r="A262" s="117">
        <v>26</v>
      </c>
      <c r="B262" s="67"/>
      <c r="C262" s="40">
        <f>(B261+B263)/2</f>
        <v>18.5</v>
      </c>
      <c r="D262" s="68">
        <v>2.48</v>
      </c>
      <c r="E262" s="41">
        <f t="shared" ref="E262" si="70">D262*C262</f>
        <v>45.88</v>
      </c>
      <c r="F262" s="68">
        <v>0.31</v>
      </c>
      <c r="G262" s="41">
        <f t="shared" ref="G262" si="71">F262*C262</f>
        <v>5.7350000000000003</v>
      </c>
    </row>
    <row r="263" spans="1:7" x14ac:dyDescent="0.25">
      <c r="A263" s="117"/>
      <c r="B263" s="67">
        <v>20</v>
      </c>
      <c r="C263" s="40"/>
      <c r="D263" s="68"/>
      <c r="E263" s="41"/>
      <c r="F263" s="68"/>
      <c r="G263" s="41"/>
    </row>
    <row r="264" spans="1:7" x14ac:dyDescent="0.25">
      <c r="A264" s="117">
        <v>27</v>
      </c>
      <c r="B264" s="67"/>
      <c r="C264" s="40">
        <f>(B263+B265)/2</f>
        <v>26.5</v>
      </c>
      <c r="D264" s="68">
        <v>2.62</v>
      </c>
      <c r="E264" s="41">
        <f t="shared" ref="E264" si="72">D264*C264</f>
        <v>69.430000000000007</v>
      </c>
      <c r="F264" s="68">
        <v>1.17</v>
      </c>
      <c r="G264" s="41">
        <f t="shared" ref="G264" si="73">F264*C264</f>
        <v>31.004999999999999</v>
      </c>
    </row>
    <row r="265" spans="1:7" x14ac:dyDescent="0.25">
      <c r="A265" s="117"/>
      <c r="B265" s="67">
        <v>33</v>
      </c>
      <c r="C265" s="40"/>
      <c r="D265" s="68"/>
      <c r="E265" s="41"/>
      <c r="F265" s="68"/>
      <c r="G265" s="41"/>
    </row>
    <row r="266" spans="1:7" x14ac:dyDescent="0.25">
      <c r="A266" s="117">
        <v>28</v>
      </c>
      <c r="B266" s="67"/>
      <c r="C266" s="40">
        <f>(B265+B267)/2</f>
        <v>31</v>
      </c>
      <c r="D266" s="68">
        <v>2.94</v>
      </c>
      <c r="E266" s="41">
        <f t="shared" ref="E266" si="74">D266*C266</f>
        <v>91.14</v>
      </c>
      <c r="F266" s="68">
        <v>1.36</v>
      </c>
      <c r="G266" s="41">
        <f t="shared" ref="G266" si="75">F266*C266</f>
        <v>42.160000000000004</v>
      </c>
    </row>
    <row r="267" spans="1:7" x14ac:dyDescent="0.25">
      <c r="A267" s="117"/>
      <c r="B267" s="67">
        <v>29</v>
      </c>
      <c r="C267" s="40"/>
      <c r="D267" s="68"/>
      <c r="E267" s="41"/>
      <c r="F267" s="68"/>
      <c r="G267" s="41"/>
    </row>
    <row r="268" spans="1:7" x14ac:dyDescent="0.25">
      <c r="A268" s="117">
        <v>29</v>
      </c>
      <c r="B268" s="67"/>
      <c r="C268" s="40">
        <f>(B267+B269)/2</f>
        <v>27.5</v>
      </c>
      <c r="D268" s="68">
        <v>3.48</v>
      </c>
      <c r="E268" s="41">
        <f t="shared" ref="E268" si="76">D268*C268</f>
        <v>95.7</v>
      </c>
      <c r="F268" s="68">
        <v>0.33</v>
      </c>
      <c r="G268" s="41">
        <f t="shared" ref="G268" si="77">F268*C268</f>
        <v>9.0750000000000011</v>
      </c>
    </row>
    <row r="269" spans="1:7" x14ac:dyDescent="0.25">
      <c r="A269" s="117"/>
      <c r="B269" s="67">
        <v>26</v>
      </c>
      <c r="C269" s="40"/>
      <c r="D269" s="68"/>
      <c r="E269" s="41"/>
      <c r="F269" s="68"/>
      <c r="G269" s="41"/>
    </row>
    <row r="270" spans="1:7" x14ac:dyDescent="0.25">
      <c r="A270" s="117">
        <v>30</v>
      </c>
      <c r="B270" s="67"/>
      <c r="C270" s="40">
        <f>(B269+B271)/2</f>
        <v>28</v>
      </c>
      <c r="D270" s="68">
        <v>4.29</v>
      </c>
      <c r="E270" s="41">
        <f t="shared" ref="E270" si="78">D270*C270</f>
        <v>120.12</v>
      </c>
      <c r="F270" s="68">
        <v>0</v>
      </c>
      <c r="G270" s="41">
        <f t="shared" ref="G270" si="79">F270*C270</f>
        <v>0</v>
      </c>
    </row>
    <row r="271" spans="1:7" x14ac:dyDescent="0.25">
      <c r="A271" s="117"/>
      <c r="B271" s="67">
        <v>30</v>
      </c>
      <c r="C271" s="40"/>
      <c r="D271" s="68"/>
      <c r="E271" s="41"/>
      <c r="F271" s="68"/>
      <c r="G271" s="41"/>
    </row>
    <row r="272" spans="1:7" x14ac:dyDescent="0.25">
      <c r="A272" s="117">
        <v>31</v>
      </c>
      <c r="B272" s="67"/>
      <c r="C272" s="40">
        <f>(B271+B273)/2</f>
        <v>31</v>
      </c>
      <c r="D272" s="68">
        <v>3.01</v>
      </c>
      <c r="E272" s="41">
        <f t="shared" ref="E272" si="80">D272*C272</f>
        <v>93.309999999999988</v>
      </c>
      <c r="F272" s="68">
        <v>0.66</v>
      </c>
      <c r="G272" s="41">
        <f t="shared" ref="G272" si="81">F272*C272</f>
        <v>20.46</v>
      </c>
    </row>
    <row r="273" spans="1:7" x14ac:dyDescent="0.25">
      <c r="A273" s="117"/>
      <c r="B273" s="67">
        <v>32</v>
      </c>
      <c r="C273" s="40"/>
      <c r="D273" s="68"/>
      <c r="E273" s="41"/>
      <c r="F273" s="68"/>
      <c r="G273" s="41"/>
    </row>
    <row r="274" spans="1:7" x14ac:dyDescent="0.25">
      <c r="A274" s="117">
        <v>32</v>
      </c>
      <c r="B274" s="67"/>
      <c r="C274" s="40">
        <f>(B273+B275)/2</f>
        <v>33.5</v>
      </c>
      <c r="D274" s="68">
        <v>2.7</v>
      </c>
      <c r="E274" s="41">
        <f t="shared" ref="E274" si="82">D274*C274</f>
        <v>90.45</v>
      </c>
      <c r="F274" s="68">
        <v>0.52</v>
      </c>
      <c r="G274" s="41">
        <f t="shared" ref="G274" si="83">F274*C274</f>
        <v>17.420000000000002</v>
      </c>
    </row>
    <row r="275" spans="1:7" x14ac:dyDescent="0.25">
      <c r="A275" s="122"/>
      <c r="B275" s="67">
        <v>35</v>
      </c>
      <c r="C275" s="40"/>
      <c r="D275" s="68"/>
      <c r="E275" s="41"/>
      <c r="F275" s="68"/>
      <c r="G275" s="41"/>
    </row>
    <row r="276" spans="1:7" x14ac:dyDescent="0.25">
      <c r="A276" s="117">
        <v>33</v>
      </c>
      <c r="B276" s="67"/>
      <c r="C276" s="40">
        <f>(B275+B277)/2</f>
        <v>35</v>
      </c>
      <c r="D276" s="68">
        <v>2.27</v>
      </c>
      <c r="E276" s="41">
        <f t="shared" ref="E276" si="84">D276*C276</f>
        <v>79.45</v>
      </c>
      <c r="F276" s="68">
        <v>1.39</v>
      </c>
      <c r="G276" s="41">
        <f t="shared" ref="G276" si="85">F276*C276</f>
        <v>48.65</v>
      </c>
    </row>
    <row r="277" spans="1:7" x14ac:dyDescent="0.25">
      <c r="A277" s="117"/>
      <c r="B277" s="67">
        <v>35</v>
      </c>
      <c r="C277" s="40"/>
      <c r="D277" s="68"/>
      <c r="E277" s="41"/>
      <c r="F277" s="68"/>
      <c r="G277" s="41"/>
    </row>
    <row r="278" spans="1:7" x14ac:dyDescent="0.25">
      <c r="A278" s="117">
        <v>34</v>
      </c>
      <c r="B278" s="67"/>
      <c r="C278" s="40">
        <f>(B277+B279)/2</f>
        <v>34.5</v>
      </c>
      <c r="D278" s="68">
        <v>2.23</v>
      </c>
      <c r="E278" s="41">
        <f t="shared" ref="E278" si="86">D278*C278</f>
        <v>76.935000000000002</v>
      </c>
      <c r="F278" s="68">
        <v>1.05</v>
      </c>
      <c r="G278" s="41">
        <f t="shared" ref="G278" si="87">F278*C278</f>
        <v>36.225000000000001</v>
      </c>
    </row>
    <row r="279" spans="1:7" x14ac:dyDescent="0.25">
      <c r="A279" s="122"/>
      <c r="B279" s="67">
        <v>34</v>
      </c>
      <c r="C279" s="40"/>
      <c r="D279" s="68"/>
      <c r="E279" s="41"/>
      <c r="F279" s="68"/>
      <c r="G279" s="41"/>
    </row>
    <row r="280" spans="1:7" x14ac:dyDescent="0.25">
      <c r="A280" s="117">
        <v>35</v>
      </c>
      <c r="B280" s="67"/>
      <c r="C280" s="40">
        <f>(B279+B281)/2</f>
        <v>33.5</v>
      </c>
      <c r="D280" s="68">
        <v>1.9</v>
      </c>
      <c r="E280" s="41">
        <f t="shared" ref="E280" si="88">D280*C280</f>
        <v>63.65</v>
      </c>
      <c r="F280" s="68">
        <v>0.42</v>
      </c>
      <c r="G280" s="41">
        <f t="shared" ref="G280" si="89">F280*C280</f>
        <v>14.07</v>
      </c>
    </row>
    <row r="281" spans="1:7" x14ac:dyDescent="0.25">
      <c r="A281" s="117"/>
      <c r="B281" s="67">
        <v>33</v>
      </c>
      <c r="C281" s="40"/>
      <c r="D281" s="68"/>
      <c r="E281" s="41"/>
      <c r="F281" s="68"/>
      <c r="G281" s="41"/>
    </row>
    <row r="282" spans="1:7" x14ac:dyDescent="0.25">
      <c r="A282" s="117">
        <v>36</v>
      </c>
      <c r="B282" s="67"/>
      <c r="C282" s="40">
        <f>(B281+B283)/2</f>
        <v>29.5</v>
      </c>
      <c r="D282" s="68">
        <v>1.72</v>
      </c>
      <c r="E282" s="41">
        <f t="shared" ref="E282" si="90">D282*C282</f>
        <v>50.74</v>
      </c>
      <c r="F282" s="68">
        <v>0</v>
      </c>
      <c r="G282" s="41">
        <f t="shared" ref="G282" si="91">F282*C282</f>
        <v>0</v>
      </c>
    </row>
    <row r="283" spans="1:7" x14ac:dyDescent="0.25">
      <c r="A283" s="122"/>
      <c r="B283" s="67">
        <v>26</v>
      </c>
      <c r="C283" s="40"/>
      <c r="D283" s="68"/>
      <c r="E283" s="41"/>
      <c r="F283" s="68"/>
      <c r="G283" s="41"/>
    </row>
    <row r="284" spans="1:7" x14ac:dyDescent="0.25">
      <c r="A284" s="117">
        <v>37</v>
      </c>
      <c r="B284" s="67"/>
      <c r="C284" s="40">
        <f>(B283+B285)/2</f>
        <v>24.5</v>
      </c>
      <c r="D284" s="68">
        <v>2.0099999999999998</v>
      </c>
      <c r="E284" s="41">
        <f t="shared" ref="E284" si="92">D284*C284</f>
        <v>49.244999999999997</v>
      </c>
      <c r="F284" s="68">
        <v>0</v>
      </c>
      <c r="G284" s="41">
        <f t="shared" ref="G284" si="93">F284*C284</f>
        <v>0</v>
      </c>
    </row>
    <row r="285" spans="1:7" x14ac:dyDescent="0.25">
      <c r="A285" s="117"/>
      <c r="B285" s="67">
        <v>23</v>
      </c>
      <c r="C285" s="40"/>
      <c r="D285" s="68"/>
      <c r="E285" s="41"/>
      <c r="F285" s="68"/>
      <c r="G285" s="41"/>
    </row>
    <row r="286" spans="1:7" x14ac:dyDescent="0.25">
      <c r="A286" s="117">
        <v>38</v>
      </c>
      <c r="B286" s="67"/>
      <c r="C286" s="40">
        <f>(B285+B287)/2</f>
        <v>34</v>
      </c>
      <c r="D286" s="68">
        <v>2.85</v>
      </c>
      <c r="E286" s="41">
        <f t="shared" ref="E286" si="94">D286*C286</f>
        <v>96.9</v>
      </c>
      <c r="F286" s="68">
        <v>0.7</v>
      </c>
      <c r="G286" s="41">
        <f t="shared" ref="G286" si="95">F286*C286</f>
        <v>23.799999999999997</v>
      </c>
    </row>
    <row r="287" spans="1:7" x14ac:dyDescent="0.25">
      <c r="A287" s="122"/>
      <c r="B287" s="67">
        <v>45</v>
      </c>
      <c r="C287" s="40"/>
      <c r="D287" s="68"/>
      <c r="E287" s="41"/>
      <c r="F287" s="68"/>
      <c r="G287" s="41"/>
    </row>
    <row r="288" spans="1:7" x14ac:dyDescent="0.25">
      <c r="A288" s="117">
        <v>39</v>
      </c>
      <c r="B288" s="67"/>
      <c r="C288" s="40">
        <f>(B287+B289)/2</f>
        <v>42.5</v>
      </c>
      <c r="D288" s="68">
        <v>2.14</v>
      </c>
      <c r="E288" s="41">
        <f t="shared" ref="E288" si="96">D288*C288</f>
        <v>90.95</v>
      </c>
      <c r="F288" s="68">
        <v>0.91</v>
      </c>
      <c r="G288" s="41">
        <f t="shared" ref="G288" si="97">F288*C288</f>
        <v>38.675000000000004</v>
      </c>
    </row>
    <row r="289" spans="1:7" x14ac:dyDescent="0.25">
      <c r="A289" s="122"/>
      <c r="B289" s="67">
        <v>40</v>
      </c>
      <c r="C289" s="67"/>
      <c r="D289" s="68"/>
      <c r="E289" s="41"/>
      <c r="F289" s="68"/>
      <c r="G289" s="41"/>
    </row>
    <row r="290" spans="1:7" x14ac:dyDescent="0.25">
      <c r="A290" s="156" t="s">
        <v>48</v>
      </c>
      <c r="B290" s="44"/>
      <c r="C290" s="44">
        <f>B289/2</f>
        <v>20</v>
      </c>
      <c r="D290" s="45">
        <v>1.1399999999999999</v>
      </c>
      <c r="E290" s="45">
        <f>D290*C290</f>
        <v>22.799999999999997</v>
      </c>
      <c r="F290" s="45">
        <v>0.71</v>
      </c>
      <c r="G290" s="45">
        <f>F290*C290</f>
        <v>14.2</v>
      </c>
    </row>
    <row r="291" spans="1:7" x14ac:dyDescent="0.25">
      <c r="A291" s="33" t="s">
        <v>49</v>
      </c>
      <c r="B291" s="33">
        <f>SUM(B210:B290)</f>
        <v>1202</v>
      </c>
      <c r="C291" s="33">
        <f>SUM(C210:C290)</f>
        <v>1202</v>
      </c>
      <c r="D291" s="118"/>
      <c r="E291" s="119">
        <f>SUM(E210:E290)</f>
        <v>3008.9699999999993</v>
      </c>
      <c r="F291" s="118"/>
      <c r="G291" s="119">
        <f>SUM(G210:G290)</f>
        <v>905.79000000000008</v>
      </c>
    </row>
    <row r="292" spans="1:7" x14ac:dyDescent="0.25">
      <c r="A292" s="196" t="s">
        <v>164</v>
      </c>
      <c r="B292" s="196"/>
      <c r="C292" s="196"/>
      <c r="D292" s="196"/>
      <c r="E292" s="196"/>
      <c r="F292" s="196"/>
      <c r="G292" s="196"/>
    </row>
    <row r="293" spans="1:7" x14ac:dyDescent="0.25">
      <c r="A293" s="155" t="s">
        <v>74</v>
      </c>
      <c r="B293" s="120"/>
      <c r="C293" s="120">
        <f>B294/2</f>
        <v>20.5</v>
      </c>
      <c r="D293" s="121">
        <v>1.1599999999999999</v>
      </c>
      <c r="E293" s="121">
        <f>D293*C293</f>
        <v>23.779999999999998</v>
      </c>
      <c r="F293" s="121">
        <v>3.47</v>
      </c>
      <c r="G293" s="121">
        <f>F293*C293</f>
        <v>71.135000000000005</v>
      </c>
    </row>
    <row r="294" spans="1:7" x14ac:dyDescent="0.25">
      <c r="A294" s="117"/>
      <c r="B294" s="40">
        <v>41</v>
      </c>
      <c r="C294" s="40"/>
      <c r="D294" s="41"/>
      <c r="E294" s="41"/>
      <c r="F294" s="41"/>
      <c r="G294" s="41"/>
    </row>
    <row r="295" spans="1:7" x14ac:dyDescent="0.25">
      <c r="A295" s="117">
        <v>1</v>
      </c>
      <c r="B295" s="40"/>
      <c r="C295" s="40">
        <f>(B294+B296)/2</f>
        <v>37.5</v>
      </c>
      <c r="D295" s="41">
        <v>2.09</v>
      </c>
      <c r="E295" s="41">
        <f>D295*C295</f>
        <v>78.375</v>
      </c>
      <c r="F295" s="41">
        <v>3.33</v>
      </c>
      <c r="G295" s="41">
        <f>F295*C295</f>
        <v>124.875</v>
      </c>
    </row>
    <row r="296" spans="1:7" x14ac:dyDescent="0.25">
      <c r="A296" s="117"/>
      <c r="B296" s="40">
        <v>34</v>
      </c>
      <c r="C296" s="40"/>
      <c r="D296" s="41"/>
      <c r="E296" s="41"/>
      <c r="F296" s="41"/>
      <c r="G296" s="41"/>
    </row>
    <row r="297" spans="1:7" x14ac:dyDescent="0.25">
      <c r="A297" s="117">
        <v>2</v>
      </c>
      <c r="B297" s="40"/>
      <c r="C297" s="40">
        <f>(B296+B298)/2</f>
        <v>36.5</v>
      </c>
      <c r="D297" s="41">
        <v>2.56</v>
      </c>
      <c r="E297" s="41">
        <f>D297*C297</f>
        <v>93.44</v>
      </c>
      <c r="F297" s="41">
        <v>2.96</v>
      </c>
      <c r="G297" s="41">
        <f>F297*C297</f>
        <v>108.03999999999999</v>
      </c>
    </row>
    <row r="298" spans="1:7" x14ac:dyDescent="0.25">
      <c r="A298" s="117"/>
      <c r="B298" s="40">
        <v>39</v>
      </c>
      <c r="C298" s="40"/>
      <c r="D298" s="41"/>
      <c r="E298" s="41"/>
      <c r="F298" s="41"/>
      <c r="G298" s="41"/>
    </row>
    <row r="299" spans="1:7" x14ac:dyDescent="0.25">
      <c r="A299" s="117">
        <v>3</v>
      </c>
      <c r="B299" s="40"/>
      <c r="C299" s="40">
        <f>(B298+B300)/2</f>
        <v>36</v>
      </c>
      <c r="D299" s="41">
        <v>3.09</v>
      </c>
      <c r="E299" s="41">
        <f>D299*C299</f>
        <v>111.24</v>
      </c>
      <c r="F299" s="41">
        <v>3.69</v>
      </c>
      <c r="G299" s="41">
        <f>F299*C299</f>
        <v>132.84</v>
      </c>
    </row>
    <row r="300" spans="1:7" x14ac:dyDescent="0.25">
      <c r="A300" s="117"/>
      <c r="B300" s="40">
        <v>33</v>
      </c>
      <c r="C300" s="40"/>
      <c r="D300" s="41"/>
      <c r="E300" s="41"/>
      <c r="F300" s="41"/>
      <c r="G300" s="41"/>
    </row>
    <row r="301" spans="1:7" x14ac:dyDescent="0.25">
      <c r="A301" s="117">
        <v>4</v>
      </c>
      <c r="B301" s="40"/>
      <c r="C301" s="40">
        <f>(B300+B302)/2</f>
        <v>32.5</v>
      </c>
      <c r="D301" s="41">
        <v>4.05</v>
      </c>
      <c r="E301" s="41">
        <f>D301*C301</f>
        <v>131.625</v>
      </c>
      <c r="F301" s="41">
        <v>3.96</v>
      </c>
      <c r="G301" s="41">
        <f>F301*C301</f>
        <v>128.69999999999999</v>
      </c>
    </row>
    <row r="302" spans="1:7" x14ac:dyDescent="0.25">
      <c r="A302" s="117"/>
      <c r="B302" s="40">
        <v>32</v>
      </c>
      <c r="C302" s="40"/>
      <c r="D302" s="41"/>
      <c r="E302" s="41"/>
      <c r="F302" s="41"/>
      <c r="G302" s="41"/>
    </row>
    <row r="303" spans="1:7" x14ac:dyDescent="0.25">
      <c r="A303" s="117">
        <v>5</v>
      </c>
      <c r="B303" s="40"/>
      <c r="C303" s="40">
        <f>(B302+B304)/2</f>
        <v>33</v>
      </c>
      <c r="D303" s="41">
        <v>3.12</v>
      </c>
      <c r="E303" s="41">
        <f>D303*C303</f>
        <v>102.96000000000001</v>
      </c>
      <c r="F303" s="41">
        <v>3.82</v>
      </c>
      <c r="G303" s="41">
        <f>F303*C303</f>
        <v>126.05999999999999</v>
      </c>
    </row>
    <row r="304" spans="1:7" x14ac:dyDescent="0.25">
      <c r="A304" s="117"/>
      <c r="B304" s="40">
        <v>34</v>
      </c>
      <c r="C304" s="40"/>
      <c r="D304" s="41"/>
      <c r="E304" s="41"/>
      <c r="F304" s="41"/>
      <c r="G304" s="41"/>
    </row>
    <row r="305" spans="1:7" x14ac:dyDescent="0.25">
      <c r="A305" s="117">
        <v>6</v>
      </c>
      <c r="B305" s="40"/>
      <c r="C305" s="40">
        <f>(B304+B306)/2</f>
        <v>29.5</v>
      </c>
      <c r="D305" s="41">
        <v>3.39</v>
      </c>
      <c r="E305" s="41">
        <f>D305*C305</f>
        <v>100.00500000000001</v>
      </c>
      <c r="F305" s="41">
        <v>0.33</v>
      </c>
      <c r="G305" s="41">
        <f>F305*C305</f>
        <v>9.7350000000000012</v>
      </c>
    </row>
    <row r="306" spans="1:7" x14ac:dyDescent="0.25">
      <c r="A306" s="117"/>
      <c r="B306" s="40">
        <v>25</v>
      </c>
      <c r="C306" s="40"/>
      <c r="D306" s="41"/>
      <c r="E306" s="41"/>
      <c r="F306" s="41"/>
      <c r="G306" s="41"/>
    </row>
    <row r="307" spans="1:7" x14ac:dyDescent="0.25">
      <c r="A307" s="117">
        <v>7</v>
      </c>
      <c r="B307" s="40"/>
      <c r="C307" s="40">
        <f>(B306+B308)/2</f>
        <v>25.5</v>
      </c>
      <c r="D307" s="41">
        <v>3.9</v>
      </c>
      <c r="E307" s="41">
        <f>D307*C307</f>
        <v>99.45</v>
      </c>
      <c r="F307" s="41">
        <v>3.06</v>
      </c>
      <c r="G307" s="41">
        <f>F307*C307</f>
        <v>78.03</v>
      </c>
    </row>
    <row r="308" spans="1:7" x14ac:dyDescent="0.25">
      <c r="A308" s="117"/>
      <c r="B308" s="40">
        <v>26</v>
      </c>
      <c r="C308" s="40"/>
      <c r="D308" s="41"/>
      <c r="E308" s="41"/>
      <c r="F308" s="41"/>
      <c r="G308" s="41"/>
    </row>
    <row r="309" spans="1:7" x14ac:dyDescent="0.25">
      <c r="A309" s="117">
        <v>8</v>
      </c>
      <c r="B309" s="40"/>
      <c r="C309" s="40">
        <f>(B308+B310)/2</f>
        <v>26</v>
      </c>
      <c r="D309" s="41">
        <v>3.68</v>
      </c>
      <c r="E309" s="41">
        <f>D309*C309</f>
        <v>95.68</v>
      </c>
      <c r="F309" s="41">
        <v>2.12</v>
      </c>
      <c r="G309" s="41">
        <f>F309*C309</f>
        <v>55.120000000000005</v>
      </c>
    </row>
    <row r="310" spans="1:7" x14ac:dyDescent="0.25">
      <c r="A310" s="117"/>
      <c r="B310" s="40">
        <v>26</v>
      </c>
      <c r="C310" s="40"/>
      <c r="D310" s="41"/>
      <c r="E310" s="41"/>
      <c r="F310" s="41"/>
      <c r="G310" s="41"/>
    </row>
    <row r="311" spans="1:7" x14ac:dyDescent="0.25">
      <c r="A311" s="117">
        <v>9</v>
      </c>
      <c r="B311" s="40"/>
      <c r="C311" s="40">
        <f>(B310+B312)/2</f>
        <v>26</v>
      </c>
      <c r="D311" s="41">
        <v>3.73</v>
      </c>
      <c r="E311" s="41">
        <f>D311*C311</f>
        <v>96.98</v>
      </c>
      <c r="F311" s="41">
        <v>2.2999999999999998</v>
      </c>
      <c r="G311" s="41">
        <f>F311*C311</f>
        <v>59.8</v>
      </c>
    </row>
    <row r="312" spans="1:7" x14ac:dyDescent="0.25">
      <c r="A312" s="117"/>
      <c r="B312" s="40">
        <v>26</v>
      </c>
      <c r="C312" s="40"/>
      <c r="D312" s="41"/>
      <c r="E312" s="41"/>
      <c r="F312" s="41"/>
      <c r="G312" s="41"/>
    </row>
    <row r="313" spans="1:7" x14ac:dyDescent="0.25">
      <c r="A313" s="117">
        <v>10</v>
      </c>
      <c r="B313" s="40"/>
      <c r="C313" s="40">
        <f>(B312+B314)/2</f>
        <v>32</v>
      </c>
      <c r="D313" s="41">
        <v>3.21</v>
      </c>
      <c r="E313" s="41">
        <f>D313*C313</f>
        <v>102.72</v>
      </c>
      <c r="F313" s="41">
        <v>0.55000000000000004</v>
      </c>
      <c r="G313" s="41">
        <f>F313*C313</f>
        <v>17.600000000000001</v>
      </c>
    </row>
    <row r="314" spans="1:7" x14ac:dyDescent="0.25">
      <c r="A314" s="117"/>
      <c r="B314" s="40">
        <v>38</v>
      </c>
      <c r="C314" s="40"/>
      <c r="D314" s="41"/>
      <c r="E314" s="41"/>
      <c r="F314" s="41"/>
      <c r="G314" s="41"/>
    </row>
    <row r="315" spans="1:7" x14ac:dyDescent="0.25">
      <c r="A315" s="117">
        <v>11</v>
      </c>
      <c r="B315" s="40"/>
      <c r="C315" s="40">
        <f>(B314+B316)/2</f>
        <v>35.5</v>
      </c>
      <c r="D315" s="41">
        <v>2.4500000000000002</v>
      </c>
      <c r="E315" s="41">
        <f>D315*C315</f>
        <v>86.975000000000009</v>
      </c>
      <c r="F315" s="41">
        <v>4.29</v>
      </c>
      <c r="G315" s="41">
        <f>F315*C315</f>
        <v>152.29499999999999</v>
      </c>
    </row>
    <row r="316" spans="1:7" x14ac:dyDescent="0.25">
      <c r="A316" s="117"/>
      <c r="B316" s="40">
        <v>33</v>
      </c>
      <c r="C316" s="40"/>
      <c r="D316" s="41"/>
      <c r="E316" s="41"/>
      <c r="F316" s="41"/>
      <c r="G316" s="41"/>
    </row>
    <row r="317" spans="1:7" x14ac:dyDescent="0.25">
      <c r="A317" s="117">
        <v>12</v>
      </c>
      <c r="B317" s="40"/>
      <c r="C317" s="40">
        <f>(B316+B318)/2</f>
        <v>31</v>
      </c>
      <c r="D317" s="41">
        <v>3.37</v>
      </c>
      <c r="E317" s="41">
        <f>D317*C317</f>
        <v>104.47</v>
      </c>
      <c r="F317" s="41">
        <v>3.96</v>
      </c>
      <c r="G317" s="41">
        <f>F317*C317</f>
        <v>122.76</v>
      </c>
    </row>
    <row r="318" spans="1:7" x14ac:dyDescent="0.25">
      <c r="A318" s="117"/>
      <c r="B318" s="40">
        <v>29</v>
      </c>
      <c r="C318" s="40"/>
      <c r="D318" s="41"/>
      <c r="E318" s="41"/>
      <c r="F318" s="41"/>
      <c r="G318" s="41"/>
    </row>
    <row r="319" spans="1:7" x14ac:dyDescent="0.25">
      <c r="A319" s="117">
        <v>13</v>
      </c>
      <c r="B319" s="40"/>
      <c r="C319" s="40">
        <f>(B318+B320)/2</f>
        <v>31</v>
      </c>
      <c r="D319" s="41">
        <v>4.29</v>
      </c>
      <c r="E319" s="41">
        <f>D319*C319</f>
        <v>132.99</v>
      </c>
      <c r="F319" s="41">
        <v>2.75</v>
      </c>
      <c r="G319" s="41">
        <f>F319*C319</f>
        <v>85.25</v>
      </c>
    </row>
    <row r="320" spans="1:7" x14ac:dyDescent="0.25">
      <c r="A320" s="117"/>
      <c r="B320" s="40">
        <v>33</v>
      </c>
      <c r="C320" s="40"/>
      <c r="D320" s="41"/>
      <c r="E320" s="41"/>
      <c r="F320" s="41"/>
      <c r="G320" s="41"/>
    </row>
    <row r="321" spans="1:7" x14ac:dyDescent="0.25">
      <c r="A321" s="117">
        <v>14</v>
      </c>
      <c r="B321" s="40"/>
      <c r="C321" s="40">
        <f>(B320+B322)/2</f>
        <v>31</v>
      </c>
      <c r="D321" s="41">
        <v>5.14</v>
      </c>
      <c r="E321" s="41">
        <f>D321*C321</f>
        <v>159.34</v>
      </c>
      <c r="F321" s="41">
        <v>3.22</v>
      </c>
      <c r="G321" s="41">
        <f>F321*C321</f>
        <v>99.820000000000007</v>
      </c>
    </row>
    <row r="322" spans="1:7" x14ac:dyDescent="0.25">
      <c r="A322" s="117"/>
      <c r="B322" s="40">
        <v>29</v>
      </c>
      <c r="C322" s="40"/>
      <c r="D322" s="41"/>
      <c r="E322" s="41"/>
      <c r="F322" s="41"/>
      <c r="G322" s="41"/>
    </row>
    <row r="323" spans="1:7" x14ac:dyDescent="0.25">
      <c r="A323" s="117">
        <v>15</v>
      </c>
      <c r="B323" s="40"/>
      <c r="C323" s="40">
        <f>(B322+B324)/2</f>
        <v>28.5</v>
      </c>
      <c r="D323" s="41">
        <v>5.73</v>
      </c>
      <c r="E323" s="41">
        <f>D323*C323</f>
        <v>163.30500000000001</v>
      </c>
      <c r="F323" s="41">
        <v>4.05</v>
      </c>
      <c r="G323" s="41">
        <f>F323*C323</f>
        <v>115.425</v>
      </c>
    </row>
    <row r="324" spans="1:7" x14ac:dyDescent="0.25">
      <c r="A324" s="117"/>
      <c r="B324" s="40">
        <v>28</v>
      </c>
      <c r="C324" s="40"/>
      <c r="D324" s="41"/>
      <c r="E324" s="41"/>
      <c r="F324" s="41"/>
      <c r="G324" s="41"/>
    </row>
    <row r="325" spans="1:7" x14ac:dyDescent="0.25">
      <c r="A325" s="117">
        <v>16</v>
      </c>
      <c r="B325" s="40"/>
      <c r="C325" s="40">
        <f>(B324+B326)/2</f>
        <v>26</v>
      </c>
      <c r="D325" s="41">
        <v>5.68</v>
      </c>
      <c r="E325" s="41">
        <f>D325*C325</f>
        <v>147.68</v>
      </c>
      <c r="F325" s="41">
        <v>2.25</v>
      </c>
      <c r="G325" s="41">
        <f>F325*C325</f>
        <v>58.5</v>
      </c>
    </row>
    <row r="326" spans="1:7" x14ac:dyDescent="0.25">
      <c r="A326" s="117"/>
      <c r="B326" s="40">
        <v>24</v>
      </c>
      <c r="C326" s="40"/>
      <c r="D326" s="41"/>
      <c r="E326" s="41"/>
      <c r="F326" s="41"/>
      <c r="G326" s="41"/>
    </row>
    <row r="327" spans="1:7" x14ac:dyDescent="0.25">
      <c r="A327" s="117">
        <v>17</v>
      </c>
      <c r="B327" s="40"/>
      <c r="C327" s="40">
        <f>(B326+B328)/2</f>
        <v>30</v>
      </c>
      <c r="D327" s="41">
        <v>3.75</v>
      </c>
      <c r="E327" s="41">
        <f>D327*C327</f>
        <v>112.5</v>
      </c>
      <c r="F327" s="41">
        <v>2.33</v>
      </c>
      <c r="G327" s="41">
        <f>F327*C327</f>
        <v>69.900000000000006</v>
      </c>
    </row>
    <row r="328" spans="1:7" x14ac:dyDescent="0.25">
      <c r="A328" s="117"/>
      <c r="B328" s="40">
        <v>36</v>
      </c>
      <c r="C328" s="40"/>
      <c r="D328" s="41"/>
      <c r="E328" s="41"/>
      <c r="F328" s="41"/>
      <c r="G328" s="41"/>
    </row>
    <row r="329" spans="1:7" x14ac:dyDescent="0.25">
      <c r="A329" s="156" t="s">
        <v>48</v>
      </c>
      <c r="B329" s="44"/>
      <c r="C329" s="44">
        <f>B328/2</f>
        <v>18</v>
      </c>
      <c r="D329" s="45">
        <v>3.39</v>
      </c>
      <c r="E329" s="45">
        <f>D329*C329</f>
        <v>61.02</v>
      </c>
      <c r="F329" s="45">
        <v>3.87</v>
      </c>
      <c r="G329" s="45">
        <f>F329*C329</f>
        <v>69.66</v>
      </c>
    </row>
    <row r="330" spans="1:7" x14ac:dyDescent="0.25">
      <c r="A330" s="33" t="s">
        <v>49</v>
      </c>
      <c r="B330" s="33">
        <f>SUM(B293:B329)</f>
        <v>566</v>
      </c>
      <c r="C330" s="33">
        <f>SUM(C293:C329)</f>
        <v>566</v>
      </c>
      <c r="D330" s="118"/>
      <c r="E330" s="119">
        <f>SUM(E293:E329)</f>
        <v>2004.5350000000001</v>
      </c>
      <c r="F330" s="118"/>
      <c r="G330" s="119">
        <f>SUM(G293:G329)</f>
        <v>1685.5449999999998</v>
      </c>
    </row>
    <row r="331" spans="1:7" x14ac:dyDescent="0.25">
      <c r="A331" s="198" t="s">
        <v>165</v>
      </c>
      <c r="B331" s="198"/>
      <c r="C331" s="198"/>
      <c r="D331" s="198"/>
      <c r="E331" s="198"/>
      <c r="F331" s="198"/>
      <c r="G331" s="198"/>
    </row>
    <row r="332" spans="1:7" x14ac:dyDescent="0.25">
      <c r="A332" s="155" t="s">
        <v>71</v>
      </c>
      <c r="B332" s="120"/>
      <c r="C332" s="120">
        <f>B333/2</f>
        <v>16.5</v>
      </c>
      <c r="D332" s="121">
        <v>1.19</v>
      </c>
      <c r="E332" s="121">
        <f>D332*C332</f>
        <v>19.634999999999998</v>
      </c>
      <c r="F332" s="121">
        <v>1.29</v>
      </c>
      <c r="G332" s="121">
        <f>F332*C332</f>
        <v>21.285</v>
      </c>
    </row>
    <row r="333" spans="1:7" x14ac:dyDescent="0.25">
      <c r="A333" s="117"/>
      <c r="B333" s="40">
        <v>33</v>
      </c>
      <c r="C333" s="40"/>
      <c r="D333" s="41"/>
      <c r="E333" s="41"/>
      <c r="F333" s="41"/>
      <c r="G333" s="41"/>
    </row>
    <row r="334" spans="1:7" x14ac:dyDescent="0.25">
      <c r="A334" s="117">
        <v>1</v>
      </c>
      <c r="B334" s="40"/>
      <c r="C334" s="40">
        <f>(B333+B335)/2</f>
        <v>35</v>
      </c>
      <c r="D334" s="41">
        <v>1.05</v>
      </c>
      <c r="E334" s="41">
        <f>D334*C334</f>
        <v>36.75</v>
      </c>
      <c r="F334" s="41">
        <v>2.33</v>
      </c>
      <c r="G334" s="41">
        <f>F334*C334</f>
        <v>81.55</v>
      </c>
    </row>
    <row r="335" spans="1:7" x14ac:dyDescent="0.25">
      <c r="A335" s="117"/>
      <c r="B335" s="40">
        <v>37</v>
      </c>
      <c r="C335" s="40"/>
      <c r="D335" s="41"/>
      <c r="E335" s="41"/>
      <c r="F335" s="41"/>
      <c r="G335" s="41"/>
    </row>
    <row r="336" spans="1:7" x14ac:dyDescent="0.25">
      <c r="A336" s="117">
        <v>2</v>
      </c>
      <c r="B336" s="40"/>
      <c r="C336" s="40">
        <f>(B335+B337)/2</f>
        <v>36.5</v>
      </c>
      <c r="D336" s="41">
        <v>1.1299999999999999</v>
      </c>
      <c r="E336" s="41">
        <f>D336*C336</f>
        <v>41.244999999999997</v>
      </c>
      <c r="F336" s="41">
        <v>1.37</v>
      </c>
      <c r="G336" s="41">
        <f>F336*C336</f>
        <v>50.005000000000003</v>
      </c>
    </row>
    <row r="337" spans="1:7" x14ac:dyDescent="0.25">
      <c r="A337" s="117"/>
      <c r="B337" s="40">
        <v>36</v>
      </c>
      <c r="C337" s="40"/>
      <c r="D337" s="41"/>
      <c r="E337" s="41"/>
      <c r="F337" s="41"/>
      <c r="G337" s="41"/>
    </row>
    <row r="338" spans="1:7" x14ac:dyDescent="0.25">
      <c r="A338" s="117">
        <v>3</v>
      </c>
      <c r="B338" s="40"/>
      <c r="C338" s="40">
        <f>(B337+B339)/2</f>
        <v>36.5</v>
      </c>
      <c r="D338" s="41">
        <v>1.3</v>
      </c>
      <c r="E338" s="41">
        <f>D338*C338</f>
        <v>47.45</v>
      </c>
      <c r="F338" s="41">
        <v>1.1299999999999999</v>
      </c>
      <c r="G338" s="41">
        <f>F338*C338</f>
        <v>41.244999999999997</v>
      </c>
    </row>
    <row r="339" spans="1:7" x14ac:dyDescent="0.25">
      <c r="A339" s="117"/>
      <c r="B339" s="40">
        <v>37</v>
      </c>
      <c r="C339" s="40"/>
      <c r="D339" s="41"/>
      <c r="E339" s="41"/>
      <c r="F339" s="41"/>
      <c r="G339" s="41"/>
    </row>
    <row r="340" spans="1:7" x14ac:dyDescent="0.25">
      <c r="A340" s="117">
        <v>4</v>
      </c>
      <c r="B340" s="40"/>
      <c r="C340" s="40">
        <f>(B339+B341)/2</f>
        <v>32.5</v>
      </c>
      <c r="D340" s="41">
        <v>1.73</v>
      </c>
      <c r="E340" s="41">
        <f>D340*C340</f>
        <v>56.225000000000001</v>
      </c>
      <c r="F340" s="41">
        <v>1.34</v>
      </c>
      <c r="G340" s="41">
        <f>F340*C340</f>
        <v>43.550000000000004</v>
      </c>
    </row>
    <row r="341" spans="1:7" x14ac:dyDescent="0.25">
      <c r="A341" s="117"/>
      <c r="B341" s="40">
        <v>28</v>
      </c>
      <c r="C341" s="40"/>
      <c r="D341" s="41"/>
      <c r="E341" s="41"/>
      <c r="F341" s="41"/>
      <c r="G341" s="41"/>
    </row>
    <row r="342" spans="1:7" x14ac:dyDescent="0.25">
      <c r="A342" s="117">
        <v>5</v>
      </c>
      <c r="B342" s="40"/>
      <c r="C342" s="40">
        <f>(B341+B343)/2</f>
        <v>32</v>
      </c>
      <c r="D342" s="41">
        <v>0.8</v>
      </c>
      <c r="E342" s="41">
        <f>D342*C342</f>
        <v>25.6</v>
      </c>
      <c r="F342" s="41">
        <v>1.64</v>
      </c>
      <c r="G342" s="41">
        <f>F342*C342</f>
        <v>52.48</v>
      </c>
    </row>
    <row r="343" spans="1:7" x14ac:dyDescent="0.25">
      <c r="A343" s="117"/>
      <c r="B343" s="40">
        <v>36</v>
      </c>
      <c r="C343" s="40"/>
      <c r="D343" s="41"/>
      <c r="E343" s="41"/>
      <c r="F343" s="41"/>
      <c r="G343" s="41"/>
    </row>
    <row r="344" spans="1:7" x14ac:dyDescent="0.25">
      <c r="A344" s="117">
        <v>6</v>
      </c>
      <c r="B344" s="40"/>
      <c r="C344" s="40">
        <f>(B343+B345)/2</f>
        <v>35</v>
      </c>
      <c r="D344" s="41">
        <v>2.59</v>
      </c>
      <c r="E344" s="41">
        <f>D344*C344</f>
        <v>90.649999999999991</v>
      </c>
      <c r="F344" s="41">
        <v>1.1399999999999999</v>
      </c>
      <c r="G344" s="41">
        <f>F344*C344</f>
        <v>39.9</v>
      </c>
    </row>
    <row r="345" spans="1:7" x14ac:dyDescent="0.25">
      <c r="A345" s="117"/>
      <c r="B345" s="40">
        <v>34</v>
      </c>
      <c r="C345" s="40"/>
      <c r="D345" s="41"/>
      <c r="E345" s="41"/>
      <c r="F345" s="41"/>
      <c r="G345" s="41"/>
    </row>
    <row r="346" spans="1:7" x14ac:dyDescent="0.25">
      <c r="A346" s="117">
        <v>7</v>
      </c>
      <c r="B346" s="40"/>
      <c r="C346" s="40">
        <f>(B345+B347)/2</f>
        <v>33.5</v>
      </c>
      <c r="D346" s="41">
        <v>3</v>
      </c>
      <c r="E346" s="41">
        <f>D346*C346</f>
        <v>100.5</v>
      </c>
      <c r="F346" s="41">
        <v>0.92</v>
      </c>
      <c r="G346" s="41">
        <f>F346*C346</f>
        <v>30.82</v>
      </c>
    </row>
    <row r="347" spans="1:7" x14ac:dyDescent="0.25">
      <c r="A347" s="117"/>
      <c r="B347" s="40">
        <v>33</v>
      </c>
      <c r="C347" s="40"/>
      <c r="D347" s="41"/>
      <c r="E347" s="41"/>
      <c r="F347" s="41"/>
      <c r="G347" s="41"/>
    </row>
    <row r="348" spans="1:7" x14ac:dyDescent="0.25">
      <c r="A348" s="117">
        <v>8</v>
      </c>
      <c r="B348" s="40"/>
      <c r="C348" s="40">
        <f>(B347+B349)/2</f>
        <v>32.700000000000003</v>
      </c>
      <c r="D348" s="41">
        <v>2.4500000000000002</v>
      </c>
      <c r="E348" s="41">
        <f>D348*C348</f>
        <v>80.115000000000009</v>
      </c>
      <c r="F348" s="41">
        <v>1.81</v>
      </c>
      <c r="G348" s="41">
        <f>F348*C348</f>
        <v>59.187000000000005</v>
      </c>
    </row>
    <row r="349" spans="1:7" x14ac:dyDescent="0.25">
      <c r="A349" s="117"/>
      <c r="B349" s="40">
        <v>32.4</v>
      </c>
      <c r="C349" s="40"/>
      <c r="D349" s="41"/>
      <c r="E349" s="41"/>
      <c r="F349" s="41"/>
      <c r="G349" s="41"/>
    </row>
    <row r="350" spans="1:7" x14ac:dyDescent="0.25">
      <c r="A350" s="156" t="s">
        <v>72</v>
      </c>
      <c r="B350" s="44"/>
      <c r="C350" s="44">
        <f>B349/2</f>
        <v>16.2</v>
      </c>
      <c r="D350" s="45">
        <v>2.27</v>
      </c>
      <c r="E350" s="45">
        <f>D350*C350</f>
        <v>36.774000000000001</v>
      </c>
      <c r="F350" s="45">
        <v>1.18</v>
      </c>
      <c r="G350" s="45">
        <f>F350*C350</f>
        <v>19.116</v>
      </c>
    </row>
    <row r="351" spans="1:7" x14ac:dyDescent="0.25">
      <c r="A351" s="33" t="s">
        <v>49</v>
      </c>
      <c r="B351" s="33">
        <f>SUM(B332:B350)</f>
        <v>306.39999999999998</v>
      </c>
      <c r="C351" s="33">
        <f>SUM(C332:C350)</f>
        <v>306.39999999999998</v>
      </c>
      <c r="D351" s="118"/>
      <c r="E351" s="119">
        <f>SUM(E332:E350)</f>
        <v>534.94399999999996</v>
      </c>
      <c r="F351" s="118"/>
      <c r="G351" s="119">
        <f>SUM(G332:G350)</f>
        <v>439.13799999999998</v>
      </c>
    </row>
    <row r="352" spans="1:7" x14ac:dyDescent="0.25">
      <c r="A352" s="197" t="s">
        <v>110</v>
      </c>
      <c r="B352" s="197"/>
      <c r="C352" s="197"/>
      <c r="D352" s="197"/>
      <c r="E352" s="197"/>
      <c r="F352" s="197"/>
      <c r="G352" s="197"/>
    </row>
    <row r="353" spans="1:7" x14ac:dyDescent="0.25">
      <c r="A353" s="155" t="s">
        <v>76</v>
      </c>
      <c r="B353" s="120"/>
      <c r="C353" s="120">
        <f>B354/2</f>
        <v>16</v>
      </c>
      <c r="D353" s="121">
        <v>3.08</v>
      </c>
      <c r="E353" s="121">
        <f>D353*C353</f>
        <v>49.28</v>
      </c>
      <c r="F353" s="121">
        <v>0.93</v>
      </c>
      <c r="G353" s="121">
        <f>F353*C353</f>
        <v>14.88</v>
      </c>
    </row>
    <row r="354" spans="1:7" x14ac:dyDescent="0.25">
      <c r="A354" s="117"/>
      <c r="B354" s="40">
        <v>32</v>
      </c>
      <c r="C354" s="40"/>
      <c r="D354" s="41"/>
      <c r="E354" s="41"/>
      <c r="F354" s="41"/>
      <c r="G354" s="41"/>
    </row>
    <row r="355" spans="1:7" x14ac:dyDescent="0.25">
      <c r="A355" s="117">
        <v>1</v>
      </c>
      <c r="B355" s="40"/>
      <c r="C355" s="40">
        <f>(B354+B356)/2</f>
        <v>35</v>
      </c>
      <c r="D355" s="41">
        <v>1.86</v>
      </c>
      <c r="E355" s="41">
        <f>D355*C355</f>
        <v>65.100000000000009</v>
      </c>
      <c r="F355" s="41">
        <v>2.0499999999999998</v>
      </c>
      <c r="G355" s="41">
        <f>F355*C355</f>
        <v>71.75</v>
      </c>
    </row>
    <row r="356" spans="1:7" x14ac:dyDescent="0.25">
      <c r="A356" s="117"/>
      <c r="B356" s="40">
        <v>38</v>
      </c>
      <c r="C356" s="40"/>
      <c r="D356" s="41"/>
      <c r="E356" s="41"/>
      <c r="F356" s="41"/>
      <c r="G356" s="41"/>
    </row>
    <row r="357" spans="1:7" x14ac:dyDescent="0.25">
      <c r="A357" s="117">
        <v>2</v>
      </c>
      <c r="B357" s="40"/>
      <c r="C357" s="40">
        <f>(B356+B358)/2</f>
        <v>31</v>
      </c>
      <c r="D357" s="41">
        <v>1.58</v>
      </c>
      <c r="E357" s="41">
        <f>D357*C357</f>
        <v>48.980000000000004</v>
      </c>
      <c r="F357" s="41">
        <v>2.8</v>
      </c>
      <c r="G357" s="41">
        <f>F357*C357</f>
        <v>86.8</v>
      </c>
    </row>
    <row r="358" spans="1:7" x14ac:dyDescent="0.25">
      <c r="A358" s="117"/>
      <c r="B358" s="40">
        <v>24</v>
      </c>
      <c r="C358" s="40"/>
      <c r="D358" s="41"/>
      <c r="E358" s="41"/>
      <c r="F358" s="41"/>
      <c r="G358" s="41"/>
    </row>
    <row r="359" spans="1:7" x14ac:dyDescent="0.25">
      <c r="A359" s="117">
        <v>3</v>
      </c>
      <c r="B359" s="40"/>
      <c r="C359" s="40">
        <f>(B358+B360)/2</f>
        <v>23</v>
      </c>
      <c r="D359" s="41">
        <v>2.17</v>
      </c>
      <c r="E359" s="41">
        <f>D359*C359</f>
        <v>49.91</v>
      </c>
      <c r="F359" s="41">
        <v>1.32</v>
      </c>
      <c r="G359" s="41">
        <f>F359*C359</f>
        <v>30.360000000000003</v>
      </c>
    </row>
    <row r="360" spans="1:7" x14ac:dyDescent="0.25">
      <c r="A360" s="117"/>
      <c r="B360" s="40">
        <v>22</v>
      </c>
      <c r="C360" s="40"/>
      <c r="D360" s="41"/>
      <c r="E360" s="41"/>
      <c r="F360" s="41"/>
      <c r="G360" s="41"/>
    </row>
    <row r="361" spans="1:7" x14ac:dyDescent="0.25">
      <c r="A361" s="117">
        <v>4</v>
      </c>
      <c r="B361" s="40"/>
      <c r="C361" s="40">
        <f>(B360+B362)/2</f>
        <v>28.5</v>
      </c>
      <c r="D361" s="41">
        <v>2.38</v>
      </c>
      <c r="E361" s="41">
        <f>D361*C361</f>
        <v>67.83</v>
      </c>
      <c r="F361" s="41">
        <v>2.1</v>
      </c>
      <c r="G361" s="41">
        <f>F361*C361</f>
        <v>59.85</v>
      </c>
    </row>
    <row r="362" spans="1:7" x14ac:dyDescent="0.25">
      <c r="A362" s="117"/>
      <c r="B362" s="40">
        <v>35</v>
      </c>
      <c r="C362" s="40"/>
      <c r="D362" s="41"/>
      <c r="E362" s="41"/>
      <c r="F362" s="41"/>
      <c r="G362" s="41"/>
    </row>
    <row r="363" spans="1:7" x14ac:dyDescent="0.25">
      <c r="A363" s="117">
        <v>5</v>
      </c>
      <c r="B363" s="40"/>
      <c r="C363" s="40">
        <f>(B362+B364)/2</f>
        <v>36</v>
      </c>
      <c r="D363" s="41">
        <v>1.97</v>
      </c>
      <c r="E363" s="41">
        <f>D363*C363</f>
        <v>70.92</v>
      </c>
      <c r="F363" s="41">
        <v>3.41</v>
      </c>
      <c r="G363" s="41">
        <f>F363*C363</f>
        <v>122.76</v>
      </c>
    </row>
    <row r="364" spans="1:7" x14ac:dyDescent="0.25">
      <c r="A364" s="117"/>
      <c r="B364" s="40">
        <v>37</v>
      </c>
      <c r="C364" s="40"/>
      <c r="D364" s="41"/>
      <c r="E364" s="41"/>
      <c r="F364" s="41"/>
      <c r="G364" s="41"/>
    </row>
    <row r="365" spans="1:7" x14ac:dyDescent="0.25">
      <c r="A365" s="117">
        <v>6</v>
      </c>
      <c r="B365" s="40"/>
      <c r="C365" s="40">
        <f>(B364+B366)/2</f>
        <v>38</v>
      </c>
      <c r="D365" s="41">
        <v>1.95</v>
      </c>
      <c r="E365" s="41">
        <f>D365*C365</f>
        <v>74.099999999999994</v>
      </c>
      <c r="F365" s="41">
        <v>3.17</v>
      </c>
      <c r="G365" s="41">
        <f>F365*C365</f>
        <v>120.46</v>
      </c>
    </row>
    <row r="366" spans="1:7" x14ac:dyDescent="0.25">
      <c r="A366" s="117"/>
      <c r="B366" s="40">
        <v>39</v>
      </c>
      <c r="C366" s="40"/>
      <c r="D366" s="41"/>
      <c r="E366" s="41"/>
      <c r="F366" s="41"/>
      <c r="G366" s="41"/>
    </row>
    <row r="367" spans="1:7" x14ac:dyDescent="0.25">
      <c r="A367" s="156" t="s">
        <v>77</v>
      </c>
      <c r="B367" s="44"/>
      <c r="C367" s="44">
        <f>B366/2</f>
        <v>19.5</v>
      </c>
      <c r="D367" s="45">
        <v>1.88</v>
      </c>
      <c r="E367" s="45">
        <f>D367*C367</f>
        <v>36.659999999999997</v>
      </c>
      <c r="F367" s="45">
        <v>4.62</v>
      </c>
      <c r="G367" s="45">
        <f>F367*C367</f>
        <v>90.09</v>
      </c>
    </row>
    <row r="368" spans="1:7" x14ac:dyDescent="0.25">
      <c r="A368" s="33" t="s">
        <v>49</v>
      </c>
      <c r="B368" s="33">
        <f>SUM(B353:B367)</f>
        <v>227</v>
      </c>
      <c r="C368" s="33">
        <f>SUM(C353:C367)</f>
        <v>227</v>
      </c>
      <c r="D368" s="118"/>
      <c r="E368" s="119">
        <f>SUM(E353:E367)</f>
        <v>462.78</v>
      </c>
      <c r="F368" s="118"/>
      <c r="G368" s="119">
        <f>SUM(G353:G367)</f>
        <v>596.95000000000005</v>
      </c>
    </row>
    <row r="369" spans="1:7" x14ac:dyDescent="0.25">
      <c r="A369" s="195" t="s">
        <v>156</v>
      </c>
      <c r="B369" s="195"/>
      <c r="C369" s="195"/>
      <c r="D369" s="195"/>
      <c r="E369" s="195"/>
      <c r="F369" s="195"/>
      <c r="G369" s="195"/>
    </row>
    <row r="370" spans="1:7" x14ac:dyDescent="0.25">
      <c r="A370" s="155" t="s">
        <v>76</v>
      </c>
      <c r="B370" s="120"/>
      <c r="C370" s="120">
        <f>B371/2</f>
        <v>51.5</v>
      </c>
      <c r="D370" s="121">
        <v>2.25</v>
      </c>
      <c r="E370" s="121">
        <f>D370*C370</f>
        <v>115.875</v>
      </c>
      <c r="F370" s="121">
        <v>0</v>
      </c>
      <c r="G370" s="121">
        <f>F370*C370</f>
        <v>0</v>
      </c>
    </row>
    <row r="371" spans="1:7" x14ac:dyDescent="0.25">
      <c r="A371" s="117"/>
      <c r="B371" s="40">
        <v>103</v>
      </c>
      <c r="C371" s="40"/>
      <c r="D371" s="41"/>
      <c r="E371" s="41"/>
      <c r="F371" s="41"/>
      <c r="G371" s="41"/>
    </row>
    <row r="372" spans="1:7" x14ac:dyDescent="0.25">
      <c r="A372" s="117">
        <v>1</v>
      </c>
      <c r="B372" s="40"/>
      <c r="C372" s="40">
        <f>(B371+B373)/2</f>
        <v>104.5</v>
      </c>
      <c r="D372" s="41">
        <v>2.69</v>
      </c>
      <c r="E372" s="41">
        <f>D372*C372</f>
        <v>281.10500000000002</v>
      </c>
      <c r="F372" s="41">
        <v>0</v>
      </c>
      <c r="G372" s="41">
        <f>F372*C372</f>
        <v>0</v>
      </c>
    </row>
    <row r="373" spans="1:7" x14ac:dyDescent="0.25">
      <c r="A373" s="117"/>
      <c r="B373" s="40">
        <v>106</v>
      </c>
      <c r="C373" s="40"/>
      <c r="D373" s="41"/>
      <c r="E373" s="41"/>
      <c r="F373" s="41"/>
      <c r="G373" s="41"/>
    </row>
    <row r="374" spans="1:7" x14ac:dyDescent="0.25">
      <c r="A374" s="117">
        <v>2</v>
      </c>
      <c r="B374" s="40"/>
      <c r="C374" s="40">
        <f>(B373+B375)/2</f>
        <v>106.5</v>
      </c>
      <c r="D374" s="41">
        <v>2.69</v>
      </c>
      <c r="E374" s="41">
        <f>D374*C374</f>
        <v>286.48500000000001</v>
      </c>
      <c r="F374" s="41">
        <v>0</v>
      </c>
      <c r="G374" s="41">
        <f>F374*C374</f>
        <v>0</v>
      </c>
    </row>
    <row r="375" spans="1:7" x14ac:dyDescent="0.25">
      <c r="A375" s="117"/>
      <c r="B375" s="40">
        <v>107</v>
      </c>
      <c r="C375" s="40"/>
      <c r="D375" s="41"/>
      <c r="E375" s="41"/>
      <c r="F375" s="41"/>
      <c r="G375" s="41"/>
    </row>
    <row r="376" spans="1:7" x14ac:dyDescent="0.25">
      <c r="A376" s="117">
        <v>3</v>
      </c>
      <c r="B376" s="40"/>
      <c r="C376" s="40">
        <f>(B375+B377)/2</f>
        <v>96</v>
      </c>
      <c r="D376" s="41">
        <v>2.83</v>
      </c>
      <c r="E376" s="41">
        <f>D376*C376</f>
        <v>271.68</v>
      </c>
      <c r="F376" s="41">
        <v>0</v>
      </c>
      <c r="G376" s="41">
        <f>F376*C376</f>
        <v>0</v>
      </c>
    </row>
    <row r="377" spans="1:7" x14ac:dyDescent="0.25">
      <c r="A377" s="117"/>
      <c r="B377" s="40">
        <v>85</v>
      </c>
      <c r="C377" s="40"/>
      <c r="D377" s="41"/>
      <c r="E377" s="41"/>
      <c r="F377" s="41"/>
      <c r="G377" s="41"/>
    </row>
    <row r="378" spans="1:7" x14ac:dyDescent="0.25">
      <c r="A378" s="117">
        <v>4</v>
      </c>
      <c r="B378" s="40"/>
      <c r="C378" s="40">
        <f>(B377+B379)/2</f>
        <v>88.5</v>
      </c>
      <c r="D378" s="41">
        <v>3.35</v>
      </c>
      <c r="E378" s="41">
        <f>D378*C378</f>
        <v>296.47500000000002</v>
      </c>
      <c r="F378" s="41">
        <v>0</v>
      </c>
      <c r="G378" s="41">
        <f>F378*C378</f>
        <v>0</v>
      </c>
    </row>
    <row r="379" spans="1:7" x14ac:dyDescent="0.25">
      <c r="A379" s="117"/>
      <c r="B379" s="40">
        <v>92</v>
      </c>
      <c r="C379" s="40"/>
      <c r="D379" s="41"/>
      <c r="E379" s="41"/>
      <c r="F379" s="41"/>
      <c r="G379" s="41"/>
    </row>
    <row r="380" spans="1:7" x14ac:dyDescent="0.25">
      <c r="A380" s="117">
        <v>5</v>
      </c>
      <c r="B380" s="40"/>
      <c r="C380" s="40">
        <f t="shared" ref="C380" si="98">(B379+B381)/2</f>
        <v>83.5</v>
      </c>
      <c r="D380" s="41">
        <v>3.25</v>
      </c>
      <c r="E380" s="41">
        <f t="shared" ref="E380" si="99">D380*C380</f>
        <v>271.375</v>
      </c>
      <c r="F380" s="41">
        <v>0</v>
      </c>
      <c r="G380" s="41">
        <f>F380*C380</f>
        <v>0</v>
      </c>
    </row>
    <row r="381" spans="1:7" x14ac:dyDescent="0.25">
      <c r="A381" s="117"/>
      <c r="B381" s="40">
        <v>75</v>
      </c>
      <c r="C381" s="40"/>
      <c r="D381" s="41"/>
      <c r="E381" s="41"/>
      <c r="F381" s="41"/>
      <c r="G381" s="41"/>
    </row>
    <row r="382" spans="1:7" x14ac:dyDescent="0.25">
      <c r="A382" s="117">
        <v>6</v>
      </c>
      <c r="B382" s="40"/>
      <c r="C382" s="40">
        <f t="shared" ref="C382" si="100">(B381+B383)/2</f>
        <v>97.5</v>
      </c>
      <c r="D382" s="41">
        <v>3.5</v>
      </c>
      <c r="E382" s="41">
        <f t="shared" ref="E382" si="101">D382*C382</f>
        <v>341.25</v>
      </c>
      <c r="F382" s="41">
        <v>0</v>
      </c>
      <c r="G382" s="41">
        <f>F382*C382</f>
        <v>0</v>
      </c>
    </row>
    <row r="383" spans="1:7" x14ac:dyDescent="0.25">
      <c r="A383" s="117"/>
      <c r="B383" s="40">
        <v>120</v>
      </c>
      <c r="C383" s="40"/>
      <c r="D383" s="41"/>
      <c r="E383" s="41"/>
      <c r="F383" s="41"/>
      <c r="G383" s="41"/>
    </row>
    <row r="384" spans="1:7" x14ac:dyDescent="0.25">
      <c r="A384" s="117">
        <v>7</v>
      </c>
      <c r="B384" s="40"/>
      <c r="C384" s="40">
        <f t="shared" ref="C384" si="102">(B383+B385)/2</f>
        <v>108.5</v>
      </c>
      <c r="D384" s="41">
        <v>3.44</v>
      </c>
      <c r="E384" s="41">
        <f t="shared" ref="E384" si="103">D384*C384</f>
        <v>373.24</v>
      </c>
      <c r="F384" s="41">
        <v>0</v>
      </c>
      <c r="G384" s="41">
        <f t="shared" ref="G384" si="104">F384*C384</f>
        <v>0</v>
      </c>
    </row>
    <row r="385" spans="1:7" x14ac:dyDescent="0.25">
      <c r="A385" s="117"/>
      <c r="B385" s="40">
        <v>97</v>
      </c>
      <c r="C385" s="40"/>
      <c r="D385" s="41"/>
      <c r="E385" s="41"/>
      <c r="F385" s="41"/>
      <c r="G385" s="41"/>
    </row>
    <row r="386" spans="1:7" x14ac:dyDescent="0.25">
      <c r="A386" s="117">
        <v>8</v>
      </c>
      <c r="B386" s="40"/>
      <c r="C386" s="40">
        <f t="shared" ref="C386" si="105">(B385+B387)/2</f>
        <v>106</v>
      </c>
      <c r="D386" s="41">
        <v>3.12</v>
      </c>
      <c r="E386" s="41">
        <f t="shared" ref="E386" si="106">D386*C386</f>
        <v>330.72</v>
      </c>
      <c r="F386" s="41">
        <v>0</v>
      </c>
      <c r="G386" s="41">
        <f t="shared" ref="G386" si="107">F386*C386</f>
        <v>0</v>
      </c>
    </row>
    <row r="387" spans="1:7" x14ac:dyDescent="0.25">
      <c r="A387" s="117"/>
      <c r="B387" s="40">
        <v>115</v>
      </c>
      <c r="C387" s="40"/>
      <c r="D387" s="41"/>
      <c r="E387" s="41"/>
      <c r="F387" s="41"/>
      <c r="G387" s="41"/>
    </row>
    <row r="388" spans="1:7" x14ac:dyDescent="0.25">
      <c r="A388" s="156" t="s">
        <v>77</v>
      </c>
      <c r="B388" s="44"/>
      <c r="C388" s="44">
        <f>(B387)/2</f>
        <v>57.5</v>
      </c>
      <c r="D388" s="45">
        <v>2.82</v>
      </c>
      <c r="E388" s="45">
        <f t="shared" ref="E388" si="108">D388*C388</f>
        <v>162.14999999999998</v>
      </c>
      <c r="F388" s="45">
        <v>0</v>
      </c>
      <c r="G388" s="45">
        <f t="shared" ref="G388" si="109">F388*C388</f>
        <v>0</v>
      </c>
    </row>
    <row r="389" spans="1:7" x14ac:dyDescent="0.25">
      <c r="A389" s="33" t="s">
        <v>49</v>
      </c>
      <c r="B389" s="33">
        <f>SUM(B370:B388)</f>
        <v>900</v>
      </c>
      <c r="C389" s="33">
        <f>SUM(C370:C388)</f>
        <v>900</v>
      </c>
      <c r="D389" s="118"/>
      <c r="E389" s="119">
        <f>SUM(E370:E388)</f>
        <v>2730.355</v>
      </c>
      <c r="F389" s="118"/>
      <c r="G389" s="119">
        <f>SUM(G370:G388)</f>
        <v>0</v>
      </c>
    </row>
    <row r="390" spans="1:7" x14ac:dyDescent="0.25">
      <c r="A390" s="194" t="s">
        <v>157</v>
      </c>
      <c r="B390" s="194"/>
      <c r="C390" s="194"/>
      <c r="D390" s="194"/>
      <c r="E390" s="194"/>
      <c r="F390" s="194"/>
      <c r="G390" s="194"/>
    </row>
    <row r="391" spans="1:7" x14ac:dyDescent="0.25">
      <c r="A391" s="155" t="s">
        <v>47</v>
      </c>
      <c r="B391" s="120"/>
      <c r="C391" s="120">
        <f>B392/2</f>
        <v>26</v>
      </c>
      <c r="D391" s="121">
        <v>2.04</v>
      </c>
      <c r="E391" s="121">
        <f>D391*C391</f>
        <v>53.04</v>
      </c>
      <c r="F391" s="121">
        <v>1.4</v>
      </c>
      <c r="G391" s="121">
        <f>F391*C391</f>
        <v>36.4</v>
      </c>
    </row>
    <row r="392" spans="1:7" x14ac:dyDescent="0.25">
      <c r="A392" s="117"/>
      <c r="B392" s="40">
        <v>52</v>
      </c>
      <c r="C392" s="40"/>
      <c r="D392" s="41"/>
      <c r="E392" s="41"/>
      <c r="F392" s="41"/>
      <c r="G392" s="41"/>
    </row>
    <row r="393" spans="1:7" x14ac:dyDescent="0.25">
      <c r="A393" s="117">
        <v>1</v>
      </c>
      <c r="B393" s="40"/>
      <c r="C393" s="40">
        <f>(B392+B394)/2</f>
        <v>52</v>
      </c>
      <c r="D393" s="41">
        <v>2.06</v>
      </c>
      <c r="E393" s="41">
        <f>D393*C393</f>
        <v>107.12</v>
      </c>
      <c r="F393" s="41">
        <v>1.1100000000000001</v>
      </c>
      <c r="G393" s="41">
        <f>F393*C393</f>
        <v>57.720000000000006</v>
      </c>
    </row>
    <row r="394" spans="1:7" x14ac:dyDescent="0.25">
      <c r="A394" s="117"/>
      <c r="B394" s="40">
        <v>52</v>
      </c>
      <c r="C394" s="40"/>
      <c r="D394" s="41"/>
      <c r="E394" s="41"/>
      <c r="F394" s="41"/>
      <c r="G394" s="41"/>
    </row>
    <row r="395" spans="1:7" x14ac:dyDescent="0.25">
      <c r="A395" s="117">
        <v>2</v>
      </c>
      <c r="B395" s="40"/>
      <c r="C395" s="40">
        <f>(B394+B396)/2</f>
        <v>53</v>
      </c>
      <c r="D395" s="41">
        <v>2.12</v>
      </c>
      <c r="E395" s="41">
        <f>D395*C395</f>
        <v>112.36</v>
      </c>
      <c r="F395" s="41">
        <v>1.78</v>
      </c>
      <c r="G395" s="41">
        <f>F395*C395</f>
        <v>94.34</v>
      </c>
    </row>
    <row r="396" spans="1:7" x14ac:dyDescent="0.25">
      <c r="A396" s="117"/>
      <c r="B396" s="40">
        <v>54</v>
      </c>
      <c r="C396" s="40"/>
      <c r="D396" s="41"/>
      <c r="E396" s="41"/>
      <c r="F396" s="41"/>
      <c r="G396" s="41"/>
    </row>
    <row r="397" spans="1:7" x14ac:dyDescent="0.25">
      <c r="A397" s="117">
        <v>3</v>
      </c>
      <c r="B397" s="40"/>
      <c r="C397" s="40">
        <f>(B396+B398)/2</f>
        <v>54</v>
      </c>
      <c r="D397" s="41">
        <v>2.52</v>
      </c>
      <c r="E397" s="41">
        <f>D397*C397</f>
        <v>136.08000000000001</v>
      </c>
      <c r="F397" s="41">
        <v>1.91</v>
      </c>
      <c r="G397" s="41">
        <f>F397*C397</f>
        <v>103.14</v>
      </c>
    </row>
    <row r="398" spans="1:7" x14ac:dyDescent="0.25">
      <c r="A398" s="117"/>
      <c r="B398" s="40">
        <v>54</v>
      </c>
      <c r="C398" s="40"/>
      <c r="D398" s="41"/>
      <c r="E398" s="41"/>
      <c r="F398" s="41"/>
      <c r="G398" s="41"/>
    </row>
    <row r="399" spans="1:7" x14ac:dyDescent="0.25">
      <c r="A399" s="117">
        <v>4</v>
      </c>
      <c r="B399" s="40"/>
      <c r="C399" s="40">
        <f>(B398+B400)/2</f>
        <v>45.5</v>
      </c>
      <c r="D399" s="41">
        <v>1.6</v>
      </c>
      <c r="E399" s="41">
        <f>D399*C399</f>
        <v>72.8</v>
      </c>
      <c r="F399" s="41">
        <v>2.52</v>
      </c>
      <c r="G399" s="41">
        <f>F399*C399</f>
        <v>114.66</v>
      </c>
    </row>
    <row r="400" spans="1:7" x14ac:dyDescent="0.25">
      <c r="A400" s="117"/>
      <c r="B400" s="40">
        <v>37</v>
      </c>
      <c r="C400" s="40"/>
      <c r="D400" s="41"/>
      <c r="E400" s="41"/>
      <c r="F400" s="41"/>
      <c r="G400" s="41"/>
    </row>
    <row r="401" spans="1:7" x14ac:dyDescent="0.25">
      <c r="A401" s="117">
        <v>5</v>
      </c>
      <c r="B401" s="40"/>
      <c r="C401" s="40">
        <f t="shared" ref="C401" si="110">(B400+B402)/2</f>
        <v>41</v>
      </c>
      <c r="D401" s="41">
        <v>1.75</v>
      </c>
      <c r="E401" s="41">
        <f>D401*C401</f>
        <v>71.75</v>
      </c>
      <c r="F401" s="41">
        <v>2.58</v>
      </c>
      <c r="G401" s="41">
        <f>F401*C401</f>
        <v>105.78</v>
      </c>
    </row>
    <row r="402" spans="1:7" x14ac:dyDescent="0.25">
      <c r="A402" s="117"/>
      <c r="B402" s="40">
        <v>45</v>
      </c>
      <c r="C402" s="40"/>
      <c r="D402" s="41"/>
      <c r="E402" s="41"/>
      <c r="F402" s="41"/>
      <c r="G402" s="41"/>
    </row>
    <row r="403" spans="1:7" x14ac:dyDescent="0.25">
      <c r="A403" s="117">
        <v>6</v>
      </c>
      <c r="B403" s="40"/>
      <c r="C403" s="40">
        <f t="shared" ref="C403" si="111">(B402+B404)/2</f>
        <v>47.5</v>
      </c>
      <c r="D403" s="41">
        <v>1.77</v>
      </c>
      <c r="E403" s="41">
        <f>D403*C403</f>
        <v>84.075000000000003</v>
      </c>
      <c r="F403" s="41">
        <v>2.61</v>
      </c>
      <c r="G403" s="41">
        <f>F403*C403</f>
        <v>123.97499999999999</v>
      </c>
    </row>
    <row r="404" spans="1:7" x14ac:dyDescent="0.25">
      <c r="A404" s="117"/>
      <c r="B404" s="40">
        <v>50</v>
      </c>
      <c r="C404" s="40"/>
      <c r="D404" s="41"/>
      <c r="E404" s="41"/>
      <c r="F404" s="41"/>
      <c r="G404" s="41"/>
    </row>
    <row r="405" spans="1:7" x14ac:dyDescent="0.25">
      <c r="A405" s="117">
        <v>7</v>
      </c>
      <c r="B405" s="67"/>
      <c r="C405" s="40">
        <f t="shared" ref="C405" si="112">(B404+B406)/2</f>
        <v>45.5</v>
      </c>
      <c r="D405" s="68">
        <v>1.05</v>
      </c>
      <c r="E405" s="41">
        <f t="shared" ref="E405" si="113">D405*C405</f>
        <v>47.774999999999999</v>
      </c>
      <c r="F405" s="68">
        <v>3.1</v>
      </c>
      <c r="G405" s="41">
        <f t="shared" ref="G405" si="114">F405*C405</f>
        <v>141.05000000000001</v>
      </c>
    </row>
    <row r="406" spans="1:7" x14ac:dyDescent="0.25">
      <c r="A406" s="117"/>
      <c r="B406" s="67">
        <v>41</v>
      </c>
      <c r="C406" s="40"/>
      <c r="D406" s="68"/>
      <c r="E406" s="41"/>
      <c r="F406" s="68"/>
      <c r="G406" s="41"/>
    </row>
    <row r="407" spans="1:7" x14ac:dyDescent="0.25">
      <c r="A407" s="117">
        <v>8</v>
      </c>
      <c r="B407" s="67"/>
      <c r="C407" s="40">
        <f t="shared" ref="C407" si="115">(B406+B408)/2</f>
        <v>41.75</v>
      </c>
      <c r="D407" s="68">
        <v>1.2</v>
      </c>
      <c r="E407" s="41">
        <f t="shared" ref="E407" si="116">D407*C407</f>
        <v>50.1</v>
      </c>
      <c r="F407" s="68">
        <v>2.1</v>
      </c>
      <c r="G407" s="41">
        <f t="shared" ref="G407" si="117">F407*C407</f>
        <v>87.674999999999997</v>
      </c>
    </row>
    <row r="408" spans="1:7" x14ac:dyDescent="0.25">
      <c r="A408" s="122"/>
      <c r="B408" s="67">
        <v>42.5</v>
      </c>
      <c r="C408" s="40"/>
      <c r="D408" s="68"/>
      <c r="E408" s="41"/>
      <c r="F408" s="68"/>
      <c r="G408" s="41"/>
    </row>
    <row r="409" spans="1:7" x14ac:dyDescent="0.25">
      <c r="A409" s="156" t="s">
        <v>48</v>
      </c>
      <c r="B409" s="44"/>
      <c r="C409" s="44">
        <f>(B408)/2</f>
        <v>21.25</v>
      </c>
      <c r="D409" s="45">
        <v>2.39</v>
      </c>
      <c r="E409" s="45">
        <f t="shared" ref="E409" si="118">D409*C409</f>
        <v>50.787500000000001</v>
      </c>
      <c r="F409" s="45">
        <v>2.2200000000000002</v>
      </c>
      <c r="G409" s="45">
        <f>F409*C409</f>
        <v>47.175000000000004</v>
      </c>
    </row>
    <row r="410" spans="1:7" x14ac:dyDescent="0.25">
      <c r="A410" s="33" t="s">
        <v>49</v>
      </c>
      <c r="B410" s="33">
        <f>SUM(B391:B409)</f>
        <v>427.5</v>
      </c>
      <c r="C410" s="33">
        <f>SUM(C391:C409)</f>
        <v>427.5</v>
      </c>
      <c r="D410" s="118"/>
      <c r="E410" s="119">
        <f>SUM(E391:E409)</f>
        <v>785.88750000000016</v>
      </c>
      <c r="F410" s="118"/>
      <c r="G410" s="119">
        <f>SUM(G391:G409)</f>
        <v>911.91499999999996</v>
      </c>
    </row>
    <row r="411" spans="1:7" x14ac:dyDescent="0.25">
      <c r="A411" s="195" t="s">
        <v>158</v>
      </c>
      <c r="B411" s="195"/>
      <c r="C411" s="195"/>
      <c r="D411" s="195"/>
      <c r="E411" s="195"/>
      <c r="F411" s="195"/>
      <c r="G411" s="195"/>
    </row>
    <row r="412" spans="1:7" x14ac:dyDescent="0.25">
      <c r="A412" s="155" t="s">
        <v>47</v>
      </c>
      <c r="B412" s="120"/>
      <c r="C412" s="120">
        <f>B413/2</f>
        <v>27.5</v>
      </c>
      <c r="D412" s="121">
        <v>0.7</v>
      </c>
      <c r="E412" s="121">
        <f>D412*C412</f>
        <v>19.25</v>
      </c>
      <c r="F412" s="121">
        <v>0.61</v>
      </c>
      <c r="G412" s="121">
        <f>F412*C412</f>
        <v>16.774999999999999</v>
      </c>
    </row>
    <row r="413" spans="1:7" x14ac:dyDescent="0.25">
      <c r="A413" s="117"/>
      <c r="B413" s="40">
        <v>55</v>
      </c>
      <c r="C413" s="40"/>
      <c r="D413" s="41"/>
      <c r="E413" s="41"/>
      <c r="F413" s="41"/>
      <c r="G413" s="41"/>
    </row>
    <row r="414" spans="1:7" x14ac:dyDescent="0.25">
      <c r="A414" s="117">
        <v>1</v>
      </c>
      <c r="B414" s="40"/>
      <c r="C414" s="40">
        <f>(B413+B415)/2</f>
        <v>56</v>
      </c>
      <c r="D414" s="41">
        <v>0.7</v>
      </c>
      <c r="E414" s="41">
        <f>D414*C414</f>
        <v>39.199999999999996</v>
      </c>
      <c r="F414" s="41">
        <v>0.23</v>
      </c>
      <c r="G414" s="41">
        <f>F414*C414</f>
        <v>12.88</v>
      </c>
    </row>
    <row r="415" spans="1:7" x14ac:dyDescent="0.25">
      <c r="A415" s="117"/>
      <c r="B415" s="40">
        <v>57</v>
      </c>
      <c r="C415" s="40"/>
      <c r="D415" s="41"/>
      <c r="E415" s="41"/>
      <c r="F415" s="41"/>
      <c r="G415" s="41"/>
    </row>
    <row r="416" spans="1:7" x14ac:dyDescent="0.25">
      <c r="A416" s="117">
        <v>2</v>
      </c>
      <c r="B416" s="40"/>
      <c r="C416" s="40">
        <f>(B415+B417)/2</f>
        <v>55.5</v>
      </c>
      <c r="D416" s="41">
        <v>0.67</v>
      </c>
      <c r="E416" s="41">
        <f>D416*C416</f>
        <v>37.185000000000002</v>
      </c>
      <c r="F416" s="41">
        <v>0.56999999999999995</v>
      </c>
      <c r="G416" s="41">
        <f>F416*C416</f>
        <v>31.634999999999998</v>
      </c>
    </row>
    <row r="417" spans="1:7" x14ac:dyDescent="0.25">
      <c r="A417" s="117"/>
      <c r="B417" s="40">
        <v>54</v>
      </c>
      <c r="C417" s="40"/>
      <c r="D417" s="41"/>
      <c r="E417" s="41"/>
      <c r="F417" s="41"/>
      <c r="G417" s="41"/>
    </row>
    <row r="418" spans="1:7" x14ac:dyDescent="0.25">
      <c r="A418" s="117">
        <v>3</v>
      </c>
      <c r="B418" s="40"/>
      <c r="C418" s="40">
        <f>(B417+B419)/2</f>
        <v>58</v>
      </c>
      <c r="D418" s="41">
        <v>0.8</v>
      </c>
      <c r="E418" s="41">
        <f>D418*C418</f>
        <v>46.400000000000006</v>
      </c>
      <c r="F418" s="41">
        <v>0.46</v>
      </c>
      <c r="G418" s="41">
        <f>F418*C418</f>
        <v>26.68</v>
      </c>
    </row>
    <row r="419" spans="1:7" x14ac:dyDescent="0.25">
      <c r="A419" s="117"/>
      <c r="B419" s="40">
        <v>62</v>
      </c>
      <c r="C419" s="40"/>
      <c r="D419" s="41"/>
      <c r="E419" s="41"/>
      <c r="F419" s="41"/>
      <c r="G419" s="41"/>
    </row>
    <row r="420" spans="1:7" x14ac:dyDescent="0.25">
      <c r="A420" s="156" t="s">
        <v>48</v>
      </c>
      <c r="B420" s="44"/>
      <c r="C420" s="44">
        <f>B419/2</f>
        <v>31</v>
      </c>
      <c r="D420" s="45">
        <v>0.51</v>
      </c>
      <c r="E420" s="45">
        <f t="shared" ref="E420" si="119">D420*C420</f>
        <v>15.81</v>
      </c>
      <c r="F420" s="45">
        <v>0.77</v>
      </c>
      <c r="G420" s="45">
        <f>F420*C420</f>
        <v>23.87</v>
      </c>
    </row>
    <row r="421" spans="1:7" x14ac:dyDescent="0.25">
      <c r="A421" s="33" t="s">
        <v>49</v>
      </c>
      <c r="B421" s="33">
        <f>SUM(B412:B420)</f>
        <v>228</v>
      </c>
      <c r="C421" s="33">
        <f>SUM(C412:C420)</f>
        <v>228</v>
      </c>
      <c r="D421" s="118"/>
      <c r="E421" s="119">
        <f>SUM(E412:E420)</f>
        <v>157.845</v>
      </c>
      <c r="F421" s="118"/>
      <c r="G421" s="119">
        <f>SUM(G412:G420)</f>
        <v>111.84</v>
      </c>
    </row>
    <row r="422" spans="1:7" x14ac:dyDescent="0.25">
      <c r="A422" s="195" t="s">
        <v>159</v>
      </c>
      <c r="B422" s="195"/>
      <c r="C422" s="195"/>
      <c r="D422" s="195"/>
      <c r="E422" s="195"/>
      <c r="F422" s="195"/>
      <c r="G422" s="195"/>
    </row>
    <row r="423" spans="1:7" x14ac:dyDescent="0.25">
      <c r="A423" s="155" t="s">
        <v>47</v>
      </c>
      <c r="B423" s="120"/>
      <c r="C423" s="120">
        <f>B424/2</f>
        <v>26</v>
      </c>
      <c r="D423" s="121">
        <v>0.6</v>
      </c>
      <c r="E423" s="121">
        <f>D423*C423</f>
        <v>15.6</v>
      </c>
      <c r="F423" s="121">
        <v>0.59</v>
      </c>
      <c r="G423" s="121">
        <f>F423*C423</f>
        <v>15.34</v>
      </c>
    </row>
    <row r="424" spans="1:7" x14ac:dyDescent="0.25">
      <c r="A424" s="117"/>
      <c r="B424" s="40">
        <v>52</v>
      </c>
      <c r="C424" s="40"/>
      <c r="D424" s="41"/>
      <c r="E424" s="41"/>
      <c r="F424" s="41"/>
      <c r="G424" s="41"/>
    </row>
    <row r="425" spans="1:7" x14ac:dyDescent="0.25">
      <c r="A425" s="117">
        <v>1</v>
      </c>
      <c r="B425" s="40"/>
      <c r="C425" s="40">
        <f>(B424+B426)/2</f>
        <v>51.5</v>
      </c>
      <c r="D425" s="41">
        <v>0.59</v>
      </c>
      <c r="E425" s="41">
        <f>D425*C425</f>
        <v>30.384999999999998</v>
      </c>
      <c r="F425" s="41">
        <v>0.73</v>
      </c>
      <c r="G425" s="41">
        <f>F425*C425</f>
        <v>37.594999999999999</v>
      </c>
    </row>
    <row r="426" spans="1:7" x14ac:dyDescent="0.25">
      <c r="A426" s="117"/>
      <c r="B426" s="40">
        <v>51</v>
      </c>
      <c r="C426" s="40"/>
      <c r="D426" s="41"/>
      <c r="E426" s="41"/>
      <c r="F426" s="41"/>
      <c r="G426" s="41"/>
    </row>
    <row r="427" spans="1:7" x14ac:dyDescent="0.25">
      <c r="A427" s="117">
        <v>2</v>
      </c>
      <c r="B427" s="40"/>
      <c r="C427" s="40">
        <f t="shared" ref="C427" si="120">(B426+B428)/2</f>
        <v>54.6</v>
      </c>
      <c r="D427" s="41">
        <v>0.99</v>
      </c>
      <c r="E427" s="41">
        <f>D427*C427</f>
        <v>54.054000000000002</v>
      </c>
      <c r="F427" s="41">
        <v>0.94</v>
      </c>
      <c r="G427" s="41">
        <f>F427*C427</f>
        <v>51.323999999999998</v>
      </c>
    </row>
    <row r="428" spans="1:7" x14ac:dyDescent="0.25">
      <c r="A428" s="122"/>
      <c r="B428" s="67">
        <v>58.2</v>
      </c>
      <c r="C428" s="40"/>
      <c r="D428" s="68"/>
      <c r="E428" s="41"/>
      <c r="F428" s="68"/>
      <c r="G428" s="41"/>
    </row>
    <row r="429" spans="1:7" x14ac:dyDescent="0.25">
      <c r="A429" s="156" t="s">
        <v>48</v>
      </c>
      <c r="B429" s="44"/>
      <c r="C429" s="40">
        <f>(B428)/2</f>
        <v>29.1</v>
      </c>
      <c r="D429" s="45">
        <v>0.96</v>
      </c>
      <c r="E429" s="45">
        <f t="shared" ref="E429" si="121">D429*C429</f>
        <v>27.936</v>
      </c>
      <c r="F429" s="45">
        <v>0.92</v>
      </c>
      <c r="G429" s="45">
        <f>F429*C429</f>
        <v>26.772000000000002</v>
      </c>
    </row>
    <row r="430" spans="1:7" x14ac:dyDescent="0.25">
      <c r="A430" s="33" t="s">
        <v>49</v>
      </c>
      <c r="B430" s="33">
        <f>SUM(B423:B429)</f>
        <v>161.19999999999999</v>
      </c>
      <c r="C430" s="33">
        <f>SUM(C423:C429)</f>
        <v>161.19999999999999</v>
      </c>
      <c r="D430" s="118"/>
      <c r="E430" s="119">
        <f>SUM(E423:E429)</f>
        <v>127.97499999999999</v>
      </c>
      <c r="F430" s="118"/>
      <c r="G430" s="119">
        <f>SUM(G423:G429)</f>
        <v>131.03100000000001</v>
      </c>
    </row>
    <row r="431" spans="1:7" x14ac:dyDescent="0.25">
      <c r="A431" s="195" t="s">
        <v>160</v>
      </c>
      <c r="B431" s="195"/>
      <c r="C431" s="195"/>
      <c r="D431" s="195"/>
      <c r="E431" s="195"/>
      <c r="F431" s="195"/>
      <c r="G431" s="195"/>
    </row>
    <row r="432" spans="1:7" x14ac:dyDescent="0.25">
      <c r="A432" s="155" t="s">
        <v>47</v>
      </c>
      <c r="B432" s="120"/>
      <c r="C432" s="120">
        <f>B433/2</f>
        <v>24.5</v>
      </c>
      <c r="D432" s="121">
        <v>0.67</v>
      </c>
      <c r="E432" s="121">
        <f>D432*C432</f>
        <v>16.415000000000003</v>
      </c>
      <c r="F432" s="121">
        <v>0.39</v>
      </c>
      <c r="G432" s="121">
        <f>F432*C432</f>
        <v>9.5549999999999997</v>
      </c>
    </row>
    <row r="433" spans="1:7" x14ac:dyDescent="0.25">
      <c r="A433" s="117"/>
      <c r="B433" s="40">
        <v>49</v>
      </c>
      <c r="C433" s="40"/>
      <c r="D433" s="41"/>
      <c r="E433" s="41"/>
      <c r="F433" s="41"/>
      <c r="G433" s="41"/>
    </row>
    <row r="434" spans="1:7" x14ac:dyDescent="0.25">
      <c r="A434" s="117">
        <v>1</v>
      </c>
      <c r="B434" s="40"/>
      <c r="C434" s="40">
        <f>(B433+B435)/2</f>
        <v>44</v>
      </c>
      <c r="D434" s="41">
        <v>0.62</v>
      </c>
      <c r="E434" s="41">
        <f>D434*C434</f>
        <v>27.28</v>
      </c>
      <c r="F434" s="41">
        <v>0.8</v>
      </c>
      <c r="G434" s="41">
        <f>F434*C434</f>
        <v>35.200000000000003</v>
      </c>
    </row>
    <row r="435" spans="1:7" x14ac:dyDescent="0.25">
      <c r="A435" s="117"/>
      <c r="B435" s="40">
        <v>39</v>
      </c>
      <c r="C435" s="40"/>
      <c r="D435" s="41"/>
      <c r="E435" s="41"/>
      <c r="F435" s="41"/>
      <c r="G435" s="41"/>
    </row>
    <row r="436" spans="1:7" x14ac:dyDescent="0.25">
      <c r="A436" s="117">
        <v>2</v>
      </c>
      <c r="B436" s="40"/>
      <c r="C436" s="40">
        <f>(B435+B437)/2</f>
        <v>42.5</v>
      </c>
      <c r="D436" s="41">
        <v>0.61</v>
      </c>
      <c r="E436" s="41">
        <f>D436*C436</f>
        <v>25.925000000000001</v>
      </c>
      <c r="F436" s="41">
        <v>0.73</v>
      </c>
      <c r="G436" s="41">
        <f>F436*C436</f>
        <v>31.024999999999999</v>
      </c>
    </row>
    <row r="437" spans="1:7" x14ac:dyDescent="0.25">
      <c r="A437" s="117"/>
      <c r="B437" s="40">
        <v>46</v>
      </c>
      <c r="C437" s="40"/>
      <c r="D437" s="41"/>
      <c r="E437" s="41"/>
      <c r="F437" s="41"/>
      <c r="G437" s="41"/>
    </row>
    <row r="438" spans="1:7" x14ac:dyDescent="0.25">
      <c r="A438" s="117">
        <v>3</v>
      </c>
      <c r="B438" s="40"/>
      <c r="C438" s="40">
        <f>(B437+B439)/2</f>
        <v>51</v>
      </c>
      <c r="D438" s="41">
        <v>0.47</v>
      </c>
      <c r="E438" s="41">
        <f>D438*C438</f>
        <v>23.97</v>
      </c>
      <c r="F438" s="41">
        <v>0.64</v>
      </c>
      <c r="G438" s="41">
        <f>F438*C438</f>
        <v>32.64</v>
      </c>
    </row>
    <row r="439" spans="1:7" x14ac:dyDescent="0.25">
      <c r="A439" s="117"/>
      <c r="B439" s="40">
        <v>56</v>
      </c>
      <c r="C439" s="40"/>
      <c r="D439" s="41"/>
      <c r="E439" s="41"/>
      <c r="F439" s="41"/>
      <c r="G439" s="41"/>
    </row>
    <row r="440" spans="1:7" x14ac:dyDescent="0.25">
      <c r="A440" s="156" t="s">
        <v>48</v>
      </c>
      <c r="B440" s="44"/>
      <c r="C440" s="44">
        <f>B439/2</f>
        <v>28</v>
      </c>
      <c r="D440" s="45">
        <v>1.24</v>
      </c>
      <c r="E440" s="45">
        <f t="shared" ref="E440" si="122">D440*C440</f>
        <v>34.72</v>
      </c>
      <c r="F440" s="45">
        <v>1.1100000000000001</v>
      </c>
      <c r="G440" s="45">
        <f>F440*C440</f>
        <v>31.080000000000002</v>
      </c>
    </row>
    <row r="441" spans="1:7" x14ac:dyDescent="0.25">
      <c r="A441" s="33" t="s">
        <v>49</v>
      </c>
      <c r="B441" s="33">
        <f>SUM(B432:B440)</f>
        <v>190</v>
      </c>
      <c r="C441" s="33">
        <f>SUM(C432:C440)</f>
        <v>190</v>
      </c>
      <c r="D441" s="118"/>
      <c r="E441" s="119">
        <f>SUM(E432:E440)</f>
        <v>128.31</v>
      </c>
      <c r="F441" s="118"/>
      <c r="G441" s="119">
        <f>SUM(G432:G440)</f>
        <v>139.5</v>
      </c>
    </row>
    <row r="442" spans="1:7" ht="22.5" customHeight="1" x14ac:dyDescent="0.25">
      <c r="A442" s="172" t="s">
        <v>111</v>
      </c>
      <c r="B442" s="172">
        <f>B441+B430+B421+B410+B389+B368+B330+B351+B291+B208+B181+B160+B97+B50+B27</f>
        <v>7301.8</v>
      </c>
      <c r="C442" s="172">
        <f>C441+C430+C421+C410+C389+C368+C330+C351+C291+C208+C181+C160+C97+C50+C27</f>
        <v>7301.8</v>
      </c>
      <c r="D442" s="172"/>
      <c r="E442" s="172">
        <f>E441+E430+E421+E410+E389+E368+E330+E351+E291+E208+E181+E160+E97+E50+E27</f>
        <v>16917.032499999998</v>
      </c>
      <c r="F442" s="172"/>
      <c r="G442" s="172">
        <f>G441+G430+G421+G410+G389+G368+G330+G351+G291+G208+G181+G160+G97+G50+G27</f>
        <v>10574.371000000001</v>
      </c>
    </row>
    <row r="444" spans="1:7" x14ac:dyDescent="0.25">
      <c r="A444" s="53" t="s">
        <v>112</v>
      </c>
      <c r="B444" s="53"/>
      <c r="C444" s="53"/>
      <c r="D444" s="53"/>
      <c r="E444" s="53"/>
      <c r="F444" s="54">
        <f>B442</f>
        <v>7301.8</v>
      </c>
      <c r="G444" s="53" t="s">
        <v>51</v>
      </c>
    </row>
    <row r="445" spans="1:7" x14ac:dyDescent="0.25">
      <c r="A445" s="53" t="s">
        <v>52</v>
      </c>
      <c r="B445" s="53"/>
      <c r="C445" s="53"/>
      <c r="D445" s="53"/>
      <c r="E445" s="53"/>
      <c r="F445" s="55"/>
      <c r="G445" s="56"/>
    </row>
    <row r="446" spans="1:7" ht="20.25" x14ac:dyDescent="0.3">
      <c r="A446" s="57" t="s">
        <v>53</v>
      </c>
      <c r="B446" s="57"/>
      <c r="C446" s="57"/>
      <c r="D446" s="57"/>
      <c r="E446" s="57"/>
      <c r="F446" s="58">
        <f>E442</f>
        <v>16917.032499999998</v>
      </c>
      <c r="G446" s="59" t="s">
        <v>54</v>
      </c>
    </row>
    <row r="447" spans="1:7" ht="19.5" x14ac:dyDescent="0.25">
      <c r="A447" s="60" t="s">
        <v>55</v>
      </c>
      <c r="B447" s="60"/>
      <c r="C447" s="60"/>
      <c r="D447" s="61"/>
      <c r="E447" s="61"/>
      <c r="F447" s="62">
        <f>E442</f>
        <v>16917.032499999998</v>
      </c>
      <c r="G447" s="63" t="s">
        <v>56</v>
      </c>
    </row>
    <row r="448" spans="1:7" ht="20.25" x14ac:dyDescent="0.3">
      <c r="A448" s="57" t="s">
        <v>57</v>
      </c>
      <c r="B448" s="57"/>
      <c r="C448" s="57"/>
      <c r="D448" s="57"/>
      <c r="E448" s="57"/>
      <c r="F448" s="58">
        <f>G442</f>
        <v>10574.371000000001</v>
      </c>
      <c r="G448" s="59" t="s">
        <v>54</v>
      </c>
    </row>
  </sheetData>
  <mergeCells count="19">
    <mergeCell ref="A28:G28"/>
    <mergeCell ref="A5:A6"/>
    <mergeCell ref="B5:C5"/>
    <mergeCell ref="D5:E5"/>
    <mergeCell ref="F5:G5"/>
    <mergeCell ref="A7:G7"/>
    <mergeCell ref="A292:G292"/>
    <mergeCell ref="A352:G352"/>
    <mergeCell ref="A51:G51"/>
    <mergeCell ref="A98:G98"/>
    <mergeCell ref="A161:G161"/>
    <mergeCell ref="A182:G182"/>
    <mergeCell ref="A209:G209"/>
    <mergeCell ref="A331:G331"/>
    <mergeCell ref="A390:G390"/>
    <mergeCell ref="A411:G411"/>
    <mergeCell ref="A422:G422"/>
    <mergeCell ref="A431:G431"/>
    <mergeCell ref="A369:G369"/>
  </mergeCells>
  <pageMargins left="0.70866141732283472" right="0" top="0.7480314960629921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0"/>
  <sheetViews>
    <sheetView tabSelected="1" topLeftCell="A3" zoomScale="85" zoomScaleNormal="85" workbookViewId="0">
      <selection activeCell="H14" sqref="H14"/>
    </sheetView>
  </sheetViews>
  <sheetFormatPr defaultRowHeight="15" x14ac:dyDescent="0.25"/>
  <cols>
    <col min="2" max="2" width="12" customWidth="1"/>
    <col min="3" max="3" width="10.85546875" customWidth="1"/>
    <col min="4" max="4" width="10.140625" customWidth="1"/>
    <col min="8" max="8" width="11.28515625" customWidth="1"/>
    <col min="9" max="9" width="11.42578125" customWidth="1"/>
    <col min="10" max="10" width="11.85546875" customWidth="1"/>
    <col min="11" max="11" width="10.5703125" customWidth="1"/>
    <col min="12" max="12" width="8.85546875" customWidth="1"/>
    <col min="13" max="13" width="12.28515625" hidden="1" customWidth="1"/>
    <col min="14" max="14" width="11.85546875" customWidth="1"/>
  </cols>
  <sheetData>
    <row r="1" spans="1:14" hidden="1" x14ac:dyDescent="0.25"/>
    <row r="2" spans="1:14" hidden="1" x14ac:dyDescent="0.25"/>
    <row r="3" spans="1:14" ht="19.5" customHeight="1" x14ac:dyDescent="0.3">
      <c r="A3" s="222" t="s">
        <v>170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5" spans="1:14" ht="16.5" x14ac:dyDescent="0.25">
      <c r="A5" s="206" t="s">
        <v>113</v>
      </c>
      <c r="B5" s="209" t="s">
        <v>114</v>
      </c>
      <c r="C5" s="123" t="s">
        <v>115</v>
      </c>
      <c r="D5" s="210" t="s">
        <v>116</v>
      </c>
      <c r="E5" s="211"/>
      <c r="F5" s="211"/>
      <c r="G5" s="211"/>
      <c r="H5" s="211"/>
      <c r="I5" s="211"/>
      <c r="J5" s="212"/>
      <c r="K5" s="213" t="s">
        <v>117</v>
      </c>
      <c r="L5" s="214"/>
      <c r="M5" s="124" t="s">
        <v>118</v>
      </c>
      <c r="N5" s="124" t="s">
        <v>119</v>
      </c>
    </row>
    <row r="6" spans="1:14" ht="16.5" x14ac:dyDescent="0.25">
      <c r="A6" s="207"/>
      <c r="B6" s="207"/>
      <c r="C6" s="125" t="s">
        <v>120</v>
      </c>
      <c r="D6" s="126" t="s">
        <v>121</v>
      </c>
      <c r="E6" s="127"/>
      <c r="F6" s="127" t="s">
        <v>122</v>
      </c>
      <c r="G6" s="127"/>
      <c r="H6" s="128" t="s">
        <v>123</v>
      </c>
      <c r="I6" s="128" t="s">
        <v>124</v>
      </c>
      <c r="J6" s="128" t="s">
        <v>125</v>
      </c>
      <c r="K6" s="129" t="s">
        <v>124</v>
      </c>
      <c r="L6" s="128" t="s">
        <v>125</v>
      </c>
      <c r="M6" s="130" t="s">
        <v>126</v>
      </c>
      <c r="N6" s="130" t="s">
        <v>127</v>
      </c>
    </row>
    <row r="7" spans="1:14" ht="16.5" x14ac:dyDescent="0.25">
      <c r="A7" s="208"/>
      <c r="B7" s="208"/>
      <c r="C7" s="131" t="s">
        <v>128</v>
      </c>
      <c r="D7" s="131" t="s">
        <v>129</v>
      </c>
      <c r="E7" s="132"/>
      <c r="F7" s="133" t="s">
        <v>130</v>
      </c>
      <c r="G7" s="133"/>
      <c r="H7" s="134" t="s">
        <v>128</v>
      </c>
      <c r="I7" s="134" t="s">
        <v>128</v>
      </c>
      <c r="J7" s="134" t="s">
        <v>128</v>
      </c>
      <c r="K7" s="135" t="s">
        <v>131</v>
      </c>
      <c r="L7" s="135" t="s">
        <v>131</v>
      </c>
      <c r="M7" s="135" t="s">
        <v>132</v>
      </c>
      <c r="N7" s="135" t="s">
        <v>133</v>
      </c>
    </row>
    <row r="8" spans="1:14" ht="49.5" x14ac:dyDescent="0.25">
      <c r="A8" s="136">
        <v>1</v>
      </c>
      <c r="B8" s="137" t="s">
        <v>134</v>
      </c>
      <c r="C8" s="138"/>
      <c r="D8" s="137"/>
      <c r="E8" s="137"/>
      <c r="F8" s="137"/>
      <c r="G8" s="137"/>
      <c r="H8" s="137"/>
      <c r="I8" s="137"/>
      <c r="J8" s="137"/>
      <c r="K8" s="139">
        <f>+C9*F9/10000*0.5</f>
        <v>10.141908127999999</v>
      </c>
      <c r="L8" s="140">
        <f>C9*F9/10000*0.5</f>
        <v>10.141908127999999</v>
      </c>
      <c r="M8" s="136">
        <v>0</v>
      </c>
      <c r="N8" s="215">
        <f>+C10/1000</f>
        <v>7.3018000000000001</v>
      </c>
    </row>
    <row r="9" spans="1:14" ht="33" x14ac:dyDescent="0.25">
      <c r="A9" s="141"/>
      <c r="B9" s="142" t="s">
        <v>135</v>
      </c>
      <c r="C9" s="143">
        <f>KLCN!B442</f>
        <v>7301.8</v>
      </c>
      <c r="D9" s="144">
        <f>10+11+23+31+10+13+41+19+10+8</f>
        <v>176</v>
      </c>
      <c r="E9" s="144" t="s">
        <v>136</v>
      </c>
      <c r="F9" s="144">
        <v>27.779199999999999</v>
      </c>
      <c r="G9" s="144" t="s">
        <v>137</v>
      </c>
      <c r="H9" s="145">
        <f>D9*F9</f>
        <v>4889.1391999999996</v>
      </c>
      <c r="I9" s="146">
        <f>H9*0.5</f>
        <v>2444.5695999999998</v>
      </c>
      <c r="J9" s="146">
        <f>+H9*0.5</f>
        <v>2444.5695999999998</v>
      </c>
      <c r="K9" s="147"/>
      <c r="L9" s="147"/>
      <c r="M9" s="148"/>
      <c r="N9" s="216"/>
    </row>
    <row r="10" spans="1:14" ht="16.5" x14ac:dyDescent="0.25">
      <c r="A10" s="149"/>
      <c r="B10" s="150" t="s">
        <v>138</v>
      </c>
      <c r="C10" s="151">
        <f>SUM(C8:C9)</f>
        <v>7301.8</v>
      </c>
      <c r="D10" s="150"/>
      <c r="E10" s="150"/>
      <c r="F10" s="150"/>
      <c r="G10" s="150"/>
      <c r="H10" s="151">
        <f t="shared" ref="H10:N10" si="0">SUM(H8:H9)</f>
        <v>4889.1391999999996</v>
      </c>
      <c r="I10" s="152">
        <f t="shared" si="0"/>
        <v>2444.5695999999998</v>
      </c>
      <c r="J10" s="152">
        <f t="shared" si="0"/>
        <v>2444.5695999999998</v>
      </c>
      <c r="K10" s="152">
        <f>SUM(K8:K9)</f>
        <v>10.141908127999999</v>
      </c>
      <c r="L10" s="152">
        <f t="shared" si="0"/>
        <v>10.141908127999999</v>
      </c>
      <c r="M10" s="152">
        <f t="shared" si="0"/>
        <v>0</v>
      </c>
      <c r="N10" s="152">
        <f t="shared" si="0"/>
        <v>7.3018000000000001</v>
      </c>
    </row>
    <row r="20" spans="18:18" x14ac:dyDescent="0.25">
      <c r="R20">
        <f>(28+28+25+25+25+36+30+30+25+32)/10</f>
        <v>28.4</v>
      </c>
    </row>
  </sheetData>
  <mergeCells count="6">
    <mergeCell ref="A3:N3"/>
    <mergeCell ref="A5:A7"/>
    <mergeCell ref="B5:B7"/>
    <mergeCell ref="D5:J5"/>
    <mergeCell ref="K5:L5"/>
    <mergeCell ref="N8:N9"/>
  </mergeCells>
  <pageMargins left="0.70866141732283472" right="0" top="0.74803149606299213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9" ht="16.5" customHeight="1" x14ac:dyDescent="0.25">
      <c r="A1" s="73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73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73" t="s">
        <v>98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47</v>
      </c>
      <c r="B8" s="36"/>
      <c r="C8" s="36">
        <f>B9/2</f>
        <v>15.5</v>
      </c>
      <c r="D8" s="37">
        <v>2.94</v>
      </c>
      <c r="E8" s="37">
        <f>D8*C8</f>
        <v>45.57</v>
      </c>
      <c r="F8" s="37">
        <v>1.22</v>
      </c>
      <c r="G8" s="38">
        <f>F8*C8</f>
        <v>18.91</v>
      </c>
    </row>
    <row r="9" spans="1:9" x14ac:dyDescent="0.25">
      <c r="A9" s="39"/>
      <c r="B9" s="40">
        <v>31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24.5</v>
      </c>
      <c r="D10" s="41">
        <v>2.56</v>
      </c>
      <c r="E10" s="41">
        <f>D10*C10</f>
        <v>62.72</v>
      </c>
      <c r="F10" s="41">
        <v>0.73</v>
      </c>
      <c r="G10" s="42">
        <f>F10*C10</f>
        <v>17.884999999999998</v>
      </c>
    </row>
    <row r="11" spans="1:9" x14ac:dyDescent="0.25">
      <c r="A11" s="39"/>
      <c r="B11" s="40">
        <v>18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24</v>
      </c>
      <c r="D12" s="41">
        <v>2.75</v>
      </c>
      <c r="E12" s="41">
        <f>D12*C12</f>
        <v>66</v>
      </c>
      <c r="F12" s="41">
        <v>0</v>
      </c>
      <c r="G12" s="42">
        <f>F12*C12</f>
        <v>0</v>
      </c>
    </row>
    <row r="13" spans="1:9" x14ac:dyDescent="0.25">
      <c r="A13" s="39"/>
      <c r="B13" s="40">
        <v>30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30.5</v>
      </c>
      <c r="D14" s="41">
        <v>1.1499999999999999</v>
      </c>
      <c r="E14" s="41">
        <f>D14*C14</f>
        <v>35.074999999999996</v>
      </c>
      <c r="F14" s="41">
        <v>1.08</v>
      </c>
      <c r="G14" s="42">
        <f>F14*C14</f>
        <v>32.940000000000005</v>
      </c>
    </row>
    <row r="15" spans="1:9" x14ac:dyDescent="0.25">
      <c r="A15" s="39"/>
      <c r="B15" s="40">
        <v>31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28.5</v>
      </c>
      <c r="D16" s="41">
        <v>0.84</v>
      </c>
      <c r="E16" s="41">
        <f>D16*C16</f>
        <v>23.939999999999998</v>
      </c>
      <c r="F16" s="41">
        <v>1.46</v>
      </c>
      <c r="G16" s="42">
        <f>F16*C16</f>
        <v>41.61</v>
      </c>
    </row>
    <row r="17" spans="1:9" x14ac:dyDescent="0.25">
      <c r="A17" s="39"/>
      <c r="B17" s="40">
        <v>26</v>
      </c>
      <c r="C17" s="40"/>
      <c r="D17" s="41"/>
      <c r="E17" s="41"/>
      <c r="F17" s="41"/>
      <c r="G17" s="42"/>
    </row>
    <row r="18" spans="1:9" x14ac:dyDescent="0.25">
      <c r="A18" s="39">
        <v>5</v>
      </c>
      <c r="B18" s="40"/>
      <c r="C18" s="40">
        <f>(B17+B19)/2</f>
        <v>30</v>
      </c>
      <c r="D18" s="41">
        <v>0.84</v>
      </c>
      <c r="E18" s="41">
        <f>D18*C18</f>
        <v>25.2</v>
      </c>
      <c r="F18" s="41">
        <v>1.54</v>
      </c>
      <c r="G18" s="42">
        <f>F18*C18</f>
        <v>46.2</v>
      </c>
    </row>
    <row r="19" spans="1:9" x14ac:dyDescent="0.25">
      <c r="A19" s="39"/>
      <c r="B19" s="40">
        <v>34</v>
      </c>
      <c r="C19" s="40"/>
      <c r="D19" s="41"/>
      <c r="E19" s="41"/>
      <c r="F19" s="41"/>
      <c r="G19" s="42"/>
    </row>
    <row r="20" spans="1:9" x14ac:dyDescent="0.25">
      <c r="A20" s="39">
        <v>6</v>
      </c>
      <c r="B20" s="40"/>
      <c r="C20" s="40">
        <f>(B19+B21)/2</f>
        <v>28.5</v>
      </c>
      <c r="D20" s="41">
        <v>1.81</v>
      </c>
      <c r="E20" s="41">
        <f>D20*C20</f>
        <v>51.585000000000001</v>
      </c>
      <c r="F20" s="41">
        <v>1.75</v>
      </c>
      <c r="G20" s="42">
        <f>F20*C20</f>
        <v>49.875</v>
      </c>
    </row>
    <row r="21" spans="1:9" x14ac:dyDescent="0.25">
      <c r="A21" s="39"/>
      <c r="B21" s="40">
        <v>23</v>
      </c>
      <c r="C21" s="40"/>
      <c r="D21" s="41"/>
      <c r="E21" s="41"/>
      <c r="F21" s="41"/>
      <c r="G21" s="42"/>
    </row>
    <row r="22" spans="1:9" x14ac:dyDescent="0.25">
      <c r="A22" s="39">
        <v>7</v>
      </c>
      <c r="B22" s="40"/>
      <c r="C22" s="40">
        <f>(B21+B23)/2</f>
        <v>22</v>
      </c>
      <c r="D22" s="41">
        <v>2.21</v>
      </c>
      <c r="E22" s="41">
        <f>D22*C22</f>
        <v>48.62</v>
      </c>
      <c r="F22" s="41">
        <v>1.56</v>
      </c>
      <c r="G22" s="42">
        <f>F22*C22</f>
        <v>34.32</v>
      </c>
    </row>
    <row r="23" spans="1:9" x14ac:dyDescent="0.25">
      <c r="A23" s="39"/>
      <c r="B23" s="40">
        <v>21</v>
      </c>
      <c r="C23" s="40"/>
      <c r="D23" s="41"/>
      <c r="E23" s="41"/>
      <c r="F23" s="41"/>
      <c r="G23" s="42"/>
    </row>
    <row r="24" spans="1:9" x14ac:dyDescent="0.25">
      <c r="A24" s="39">
        <v>8</v>
      </c>
      <c r="B24" s="40"/>
      <c r="C24" s="40">
        <f>(B23+B25)/2</f>
        <v>18.5</v>
      </c>
      <c r="D24" s="41">
        <v>1.75</v>
      </c>
      <c r="E24" s="41">
        <f>D24*C24</f>
        <v>32.375</v>
      </c>
      <c r="F24" s="41">
        <v>1.96</v>
      </c>
      <c r="G24" s="42">
        <f>F24*C24</f>
        <v>36.26</v>
      </c>
    </row>
    <row r="25" spans="1:9" x14ac:dyDescent="0.25">
      <c r="A25" s="39"/>
      <c r="B25" s="40">
        <v>16</v>
      </c>
      <c r="C25" s="40"/>
      <c r="D25" s="41"/>
      <c r="E25" s="41"/>
      <c r="F25" s="41"/>
      <c r="G25" s="42"/>
    </row>
    <row r="26" spans="1:9" x14ac:dyDescent="0.25">
      <c r="A26" s="43" t="s">
        <v>48</v>
      </c>
      <c r="B26" s="44"/>
      <c r="C26" s="44">
        <f>B25/2</f>
        <v>8</v>
      </c>
      <c r="D26" s="45">
        <v>1.62</v>
      </c>
      <c r="E26" s="45">
        <f>D26*C26</f>
        <v>12.96</v>
      </c>
      <c r="F26" s="45">
        <v>1.72</v>
      </c>
      <c r="G26" s="46">
        <f>F26*C26</f>
        <v>13.76</v>
      </c>
    </row>
    <row r="27" spans="1:9" ht="17.25" thickBot="1" x14ac:dyDescent="0.3">
      <c r="A27" s="47" t="s">
        <v>49</v>
      </c>
      <c r="B27" s="48">
        <f>SUM(B8:B26)</f>
        <v>230</v>
      </c>
      <c r="C27" s="48">
        <f>SUM(C8:C26)</f>
        <v>230</v>
      </c>
      <c r="D27" s="49"/>
      <c r="E27" s="50">
        <f>SUM(E8:E26)</f>
        <v>404.04499999999996</v>
      </c>
      <c r="F27" s="49"/>
      <c r="G27" s="51">
        <f>SUM(G8:G26)</f>
        <v>291.76</v>
      </c>
      <c r="I27" s="52">
        <f>(G27/E27)*100</f>
        <v>72.209778613768265</v>
      </c>
    </row>
    <row r="29" spans="1:9" x14ac:dyDescent="0.25">
      <c r="A29" s="53" t="s">
        <v>50</v>
      </c>
      <c r="B29" s="53"/>
      <c r="C29" s="53"/>
      <c r="D29" s="53"/>
      <c r="E29" s="53"/>
      <c r="F29" s="54">
        <f>B27</f>
        <v>230</v>
      </c>
      <c r="G29" s="53" t="s">
        <v>51</v>
      </c>
    </row>
    <row r="30" spans="1:9" x14ac:dyDescent="0.25">
      <c r="A30" s="53" t="s">
        <v>52</v>
      </c>
      <c r="B30" s="53"/>
      <c r="C30" s="53"/>
      <c r="D30" s="53"/>
      <c r="E30" s="53"/>
      <c r="F30" s="55"/>
      <c r="G30" s="56"/>
    </row>
    <row r="31" spans="1:9" ht="20.25" x14ac:dyDescent="0.3">
      <c r="A31" s="57" t="s">
        <v>53</v>
      </c>
      <c r="B31" s="57"/>
      <c r="C31" s="57"/>
      <c r="D31" s="57"/>
      <c r="E31" s="57"/>
      <c r="F31" s="58">
        <f>F32</f>
        <v>404.04499999999996</v>
      </c>
      <c r="G31" s="59" t="s">
        <v>54</v>
      </c>
    </row>
    <row r="32" spans="1:9" ht="19.5" x14ac:dyDescent="0.25">
      <c r="A32" s="60" t="s">
        <v>55</v>
      </c>
      <c r="B32" s="60"/>
      <c r="C32" s="60"/>
      <c r="D32" s="61"/>
      <c r="E32" s="61"/>
      <c r="F32" s="62">
        <f>E27</f>
        <v>404.04499999999996</v>
      </c>
      <c r="G32" s="63" t="s">
        <v>56</v>
      </c>
    </row>
    <row r="33" spans="1:7" ht="20.25" x14ac:dyDescent="0.3">
      <c r="A33" s="57" t="s">
        <v>57</v>
      </c>
      <c r="B33" s="57"/>
      <c r="C33" s="57"/>
      <c r="D33" s="57"/>
      <c r="E33" s="57"/>
      <c r="F33" s="58">
        <f>G27</f>
        <v>291.76</v>
      </c>
      <c r="G33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5"/>
  <sheetViews>
    <sheetView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256" width="9.140625" style="32"/>
    <col min="257" max="257" width="9.85546875" style="32" customWidth="1"/>
    <col min="258" max="263" width="13.7109375" style="32" customWidth="1"/>
    <col min="264" max="512" width="9.140625" style="32"/>
    <col min="513" max="513" width="9.85546875" style="32" customWidth="1"/>
    <col min="514" max="519" width="13.7109375" style="32" customWidth="1"/>
    <col min="520" max="768" width="9.140625" style="32"/>
    <col min="769" max="769" width="9.85546875" style="32" customWidth="1"/>
    <col min="770" max="775" width="13.7109375" style="32" customWidth="1"/>
    <col min="776" max="1024" width="9.140625" style="32"/>
    <col min="1025" max="1025" width="9.85546875" style="32" customWidth="1"/>
    <col min="1026" max="1031" width="13.7109375" style="32" customWidth="1"/>
    <col min="1032" max="1280" width="9.140625" style="32"/>
    <col min="1281" max="1281" width="9.85546875" style="32" customWidth="1"/>
    <col min="1282" max="1287" width="13.7109375" style="32" customWidth="1"/>
    <col min="1288" max="1536" width="9.140625" style="32"/>
    <col min="1537" max="1537" width="9.85546875" style="32" customWidth="1"/>
    <col min="1538" max="1543" width="13.7109375" style="32" customWidth="1"/>
    <col min="1544" max="1792" width="9.140625" style="32"/>
    <col min="1793" max="1793" width="9.85546875" style="32" customWidth="1"/>
    <col min="1794" max="1799" width="13.7109375" style="32" customWidth="1"/>
    <col min="1800" max="2048" width="9.140625" style="32"/>
    <col min="2049" max="2049" width="9.85546875" style="32" customWidth="1"/>
    <col min="2050" max="2055" width="13.7109375" style="32" customWidth="1"/>
    <col min="2056" max="2304" width="9.140625" style="32"/>
    <col min="2305" max="2305" width="9.85546875" style="32" customWidth="1"/>
    <col min="2306" max="2311" width="13.7109375" style="32" customWidth="1"/>
    <col min="2312" max="2560" width="9.140625" style="32"/>
    <col min="2561" max="2561" width="9.85546875" style="32" customWidth="1"/>
    <col min="2562" max="2567" width="13.7109375" style="32" customWidth="1"/>
    <col min="2568" max="2816" width="9.140625" style="32"/>
    <col min="2817" max="2817" width="9.85546875" style="32" customWidth="1"/>
    <col min="2818" max="2823" width="13.7109375" style="32" customWidth="1"/>
    <col min="2824" max="3072" width="9.140625" style="32"/>
    <col min="3073" max="3073" width="9.85546875" style="32" customWidth="1"/>
    <col min="3074" max="3079" width="13.7109375" style="32" customWidth="1"/>
    <col min="3080" max="3328" width="9.140625" style="32"/>
    <col min="3329" max="3329" width="9.85546875" style="32" customWidth="1"/>
    <col min="3330" max="3335" width="13.7109375" style="32" customWidth="1"/>
    <col min="3336" max="3584" width="9.140625" style="32"/>
    <col min="3585" max="3585" width="9.85546875" style="32" customWidth="1"/>
    <col min="3586" max="3591" width="13.7109375" style="32" customWidth="1"/>
    <col min="3592" max="3840" width="9.140625" style="32"/>
    <col min="3841" max="3841" width="9.85546875" style="32" customWidth="1"/>
    <col min="3842" max="3847" width="13.7109375" style="32" customWidth="1"/>
    <col min="3848" max="4096" width="9.140625" style="32"/>
    <col min="4097" max="4097" width="9.85546875" style="32" customWidth="1"/>
    <col min="4098" max="4103" width="13.7109375" style="32" customWidth="1"/>
    <col min="4104" max="4352" width="9.140625" style="32"/>
    <col min="4353" max="4353" width="9.85546875" style="32" customWidth="1"/>
    <col min="4354" max="4359" width="13.7109375" style="32" customWidth="1"/>
    <col min="4360" max="4608" width="9.140625" style="32"/>
    <col min="4609" max="4609" width="9.85546875" style="32" customWidth="1"/>
    <col min="4610" max="4615" width="13.7109375" style="32" customWidth="1"/>
    <col min="4616" max="4864" width="9.140625" style="32"/>
    <col min="4865" max="4865" width="9.85546875" style="32" customWidth="1"/>
    <col min="4866" max="4871" width="13.7109375" style="32" customWidth="1"/>
    <col min="4872" max="5120" width="9.140625" style="32"/>
    <col min="5121" max="5121" width="9.85546875" style="32" customWidth="1"/>
    <col min="5122" max="5127" width="13.7109375" style="32" customWidth="1"/>
    <col min="5128" max="5376" width="9.140625" style="32"/>
    <col min="5377" max="5377" width="9.85546875" style="32" customWidth="1"/>
    <col min="5378" max="5383" width="13.7109375" style="32" customWidth="1"/>
    <col min="5384" max="5632" width="9.140625" style="32"/>
    <col min="5633" max="5633" width="9.85546875" style="32" customWidth="1"/>
    <col min="5634" max="5639" width="13.7109375" style="32" customWidth="1"/>
    <col min="5640" max="5888" width="9.140625" style="32"/>
    <col min="5889" max="5889" width="9.85546875" style="32" customWidth="1"/>
    <col min="5890" max="5895" width="13.7109375" style="32" customWidth="1"/>
    <col min="5896" max="6144" width="9.140625" style="32"/>
    <col min="6145" max="6145" width="9.85546875" style="32" customWidth="1"/>
    <col min="6146" max="6151" width="13.7109375" style="32" customWidth="1"/>
    <col min="6152" max="6400" width="9.140625" style="32"/>
    <col min="6401" max="6401" width="9.85546875" style="32" customWidth="1"/>
    <col min="6402" max="6407" width="13.7109375" style="32" customWidth="1"/>
    <col min="6408" max="6656" width="9.140625" style="32"/>
    <col min="6657" max="6657" width="9.85546875" style="32" customWidth="1"/>
    <col min="6658" max="6663" width="13.7109375" style="32" customWidth="1"/>
    <col min="6664" max="6912" width="9.140625" style="32"/>
    <col min="6913" max="6913" width="9.85546875" style="32" customWidth="1"/>
    <col min="6914" max="6919" width="13.7109375" style="32" customWidth="1"/>
    <col min="6920" max="7168" width="9.140625" style="32"/>
    <col min="7169" max="7169" width="9.85546875" style="32" customWidth="1"/>
    <col min="7170" max="7175" width="13.7109375" style="32" customWidth="1"/>
    <col min="7176" max="7424" width="9.140625" style="32"/>
    <col min="7425" max="7425" width="9.85546875" style="32" customWidth="1"/>
    <col min="7426" max="7431" width="13.7109375" style="32" customWidth="1"/>
    <col min="7432" max="7680" width="9.140625" style="32"/>
    <col min="7681" max="7681" width="9.85546875" style="32" customWidth="1"/>
    <col min="7682" max="7687" width="13.7109375" style="32" customWidth="1"/>
    <col min="7688" max="7936" width="9.140625" style="32"/>
    <col min="7937" max="7937" width="9.85546875" style="32" customWidth="1"/>
    <col min="7938" max="7943" width="13.7109375" style="32" customWidth="1"/>
    <col min="7944" max="8192" width="9.140625" style="32"/>
    <col min="8193" max="8193" width="9.85546875" style="32" customWidth="1"/>
    <col min="8194" max="8199" width="13.7109375" style="32" customWidth="1"/>
    <col min="8200" max="8448" width="9.140625" style="32"/>
    <col min="8449" max="8449" width="9.85546875" style="32" customWidth="1"/>
    <col min="8450" max="8455" width="13.7109375" style="32" customWidth="1"/>
    <col min="8456" max="8704" width="9.140625" style="32"/>
    <col min="8705" max="8705" width="9.85546875" style="32" customWidth="1"/>
    <col min="8706" max="8711" width="13.7109375" style="32" customWidth="1"/>
    <col min="8712" max="8960" width="9.140625" style="32"/>
    <col min="8961" max="8961" width="9.85546875" style="32" customWidth="1"/>
    <col min="8962" max="8967" width="13.7109375" style="32" customWidth="1"/>
    <col min="8968" max="9216" width="9.140625" style="32"/>
    <col min="9217" max="9217" width="9.85546875" style="32" customWidth="1"/>
    <col min="9218" max="9223" width="13.7109375" style="32" customWidth="1"/>
    <col min="9224" max="9472" width="9.140625" style="32"/>
    <col min="9473" max="9473" width="9.85546875" style="32" customWidth="1"/>
    <col min="9474" max="9479" width="13.7109375" style="32" customWidth="1"/>
    <col min="9480" max="9728" width="9.140625" style="32"/>
    <col min="9729" max="9729" width="9.85546875" style="32" customWidth="1"/>
    <col min="9730" max="9735" width="13.7109375" style="32" customWidth="1"/>
    <col min="9736" max="9984" width="9.140625" style="32"/>
    <col min="9985" max="9985" width="9.85546875" style="32" customWidth="1"/>
    <col min="9986" max="9991" width="13.7109375" style="32" customWidth="1"/>
    <col min="9992" max="10240" width="9.140625" style="32"/>
    <col min="10241" max="10241" width="9.85546875" style="32" customWidth="1"/>
    <col min="10242" max="10247" width="13.7109375" style="32" customWidth="1"/>
    <col min="10248" max="10496" width="9.140625" style="32"/>
    <col min="10497" max="10497" width="9.85546875" style="32" customWidth="1"/>
    <col min="10498" max="10503" width="13.7109375" style="32" customWidth="1"/>
    <col min="10504" max="10752" width="9.140625" style="32"/>
    <col min="10753" max="10753" width="9.85546875" style="32" customWidth="1"/>
    <col min="10754" max="10759" width="13.7109375" style="32" customWidth="1"/>
    <col min="10760" max="11008" width="9.140625" style="32"/>
    <col min="11009" max="11009" width="9.85546875" style="32" customWidth="1"/>
    <col min="11010" max="11015" width="13.7109375" style="32" customWidth="1"/>
    <col min="11016" max="11264" width="9.140625" style="32"/>
    <col min="11265" max="11265" width="9.85546875" style="32" customWidth="1"/>
    <col min="11266" max="11271" width="13.7109375" style="32" customWidth="1"/>
    <col min="11272" max="11520" width="9.140625" style="32"/>
    <col min="11521" max="11521" width="9.85546875" style="32" customWidth="1"/>
    <col min="11522" max="11527" width="13.7109375" style="32" customWidth="1"/>
    <col min="11528" max="11776" width="9.140625" style="32"/>
    <col min="11777" max="11777" width="9.85546875" style="32" customWidth="1"/>
    <col min="11778" max="11783" width="13.7109375" style="32" customWidth="1"/>
    <col min="11784" max="12032" width="9.140625" style="32"/>
    <col min="12033" max="12033" width="9.85546875" style="32" customWidth="1"/>
    <col min="12034" max="12039" width="13.7109375" style="32" customWidth="1"/>
    <col min="12040" max="12288" width="9.140625" style="32"/>
    <col min="12289" max="12289" width="9.85546875" style="32" customWidth="1"/>
    <col min="12290" max="12295" width="13.7109375" style="32" customWidth="1"/>
    <col min="12296" max="12544" width="9.140625" style="32"/>
    <col min="12545" max="12545" width="9.85546875" style="32" customWidth="1"/>
    <col min="12546" max="12551" width="13.7109375" style="32" customWidth="1"/>
    <col min="12552" max="12800" width="9.140625" style="32"/>
    <col min="12801" max="12801" width="9.85546875" style="32" customWidth="1"/>
    <col min="12802" max="12807" width="13.7109375" style="32" customWidth="1"/>
    <col min="12808" max="13056" width="9.140625" style="32"/>
    <col min="13057" max="13057" width="9.85546875" style="32" customWidth="1"/>
    <col min="13058" max="13063" width="13.7109375" style="32" customWidth="1"/>
    <col min="13064" max="13312" width="9.140625" style="32"/>
    <col min="13313" max="13313" width="9.85546875" style="32" customWidth="1"/>
    <col min="13314" max="13319" width="13.7109375" style="32" customWidth="1"/>
    <col min="13320" max="13568" width="9.140625" style="32"/>
    <col min="13569" max="13569" width="9.85546875" style="32" customWidth="1"/>
    <col min="13570" max="13575" width="13.7109375" style="32" customWidth="1"/>
    <col min="13576" max="13824" width="9.140625" style="32"/>
    <col min="13825" max="13825" width="9.85546875" style="32" customWidth="1"/>
    <col min="13826" max="13831" width="13.7109375" style="32" customWidth="1"/>
    <col min="13832" max="14080" width="9.140625" style="32"/>
    <col min="14081" max="14081" width="9.85546875" style="32" customWidth="1"/>
    <col min="14082" max="14087" width="13.7109375" style="32" customWidth="1"/>
    <col min="14088" max="14336" width="9.140625" style="32"/>
    <col min="14337" max="14337" width="9.85546875" style="32" customWidth="1"/>
    <col min="14338" max="14343" width="13.7109375" style="32" customWidth="1"/>
    <col min="14344" max="14592" width="9.140625" style="32"/>
    <col min="14593" max="14593" width="9.85546875" style="32" customWidth="1"/>
    <col min="14594" max="14599" width="13.7109375" style="32" customWidth="1"/>
    <col min="14600" max="14848" width="9.140625" style="32"/>
    <col min="14849" max="14849" width="9.85546875" style="32" customWidth="1"/>
    <col min="14850" max="14855" width="13.7109375" style="32" customWidth="1"/>
    <col min="14856" max="15104" width="9.140625" style="32"/>
    <col min="15105" max="15105" width="9.85546875" style="32" customWidth="1"/>
    <col min="15106" max="15111" width="13.7109375" style="32" customWidth="1"/>
    <col min="15112" max="15360" width="9.140625" style="32"/>
    <col min="15361" max="15361" width="9.85546875" style="32" customWidth="1"/>
    <col min="15362" max="15367" width="13.7109375" style="32" customWidth="1"/>
    <col min="15368" max="15616" width="9.140625" style="32"/>
    <col min="15617" max="15617" width="9.85546875" style="32" customWidth="1"/>
    <col min="15618" max="15623" width="13.7109375" style="32" customWidth="1"/>
    <col min="15624" max="15872" width="9.140625" style="32"/>
    <col min="15873" max="15873" width="9.85546875" style="32" customWidth="1"/>
    <col min="15874" max="15879" width="13.7109375" style="32" customWidth="1"/>
    <col min="15880" max="16128" width="9.140625" style="32"/>
    <col min="16129" max="16129" width="9.85546875" style="32" customWidth="1"/>
    <col min="16130" max="16135" width="13.7109375" style="32" customWidth="1"/>
    <col min="16136" max="16384" width="9.140625" style="32"/>
  </cols>
  <sheetData>
    <row r="1" spans="1:9" ht="16.5" customHeight="1" x14ac:dyDescent="0.25">
      <c r="A1" s="104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104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104" t="s">
        <v>99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47</v>
      </c>
      <c r="B8" s="36"/>
      <c r="C8" s="36">
        <f>B9/2</f>
        <v>15</v>
      </c>
      <c r="D8" s="37">
        <v>3.14</v>
      </c>
      <c r="E8" s="37">
        <f>D8*C8</f>
        <v>47.1</v>
      </c>
      <c r="F8" s="37">
        <v>1.97</v>
      </c>
      <c r="G8" s="38">
        <f>F8*C8</f>
        <v>29.55</v>
      </c>
    </row>
    <row r="9" spans="1:9" x14ac:dyDescent="0.25">
      <c r="A9" s="39"/>
      <c r="B9" s="40">
        <v>30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31</v>
      </c>
      <c r="D10" s="41">
        <v>2.69</v>
      </c>
      <c r="E10" s="41">
        <f>D10*C10</f>
        <v>83.39</v>
      </c>
      <c r="F10" s="41">
        <v>2</v>
      </c>
      <c r="G10" s="42">
        <f>F10*C10</f>
        <v>62</v>
      </c>
    </row>
    <row r="11" spans="1:9" x14ac:dyDescent="0.25">
      <c r="A11" s="39"/>
      <c r="B11" s="40">
        <v>32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31.5</v>
      </c>
      <c r="D12" s="41">
        <v>2.5099999999999998</v>
      </c>
      <c r="E12" s="41">
        <f>D12*C12</f>
        <v>79.064999999999998</v>
      </c>
      <c r="F12" s="41">
        <v>1.55</v>
      </c>
      <c r="G12" s="42">
        <f>F12*C12</f>
        <v>48.825000000000003</v>
      </c>
    </row>
    <row r="13" spans="1:9" x14ac:dyDescent="0.25">
      <c r="A13" s="39"/>
      <c r="B13" s="40">
        <v>31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30.5</v>
      </c>
      <c r="D14" s="41">
        <v>2.95</v>
      </c>
      <c r="E14" s="41">
        <f>D14*C14</f>
        <v>89.975000000000009</v>
      </c>
      <c r="F14" s="41">
        <v>1.03</v>
      </c>
      <c r="G14" s="42">
        <f>F14*C14</f>
        <v>31.414999999999999</v>
      </c>
    </row>
    <row r="15" spans="1:9" x14ac:dyDescent="0.25">
      <c r="A15" s="39"/>
      <c r="B15" s="40">
        <v>30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30.5</v>
      </c>
      <c r="D16" s="41">
        <v>2.19</v>
      </c>
      <c r="E16" s="41">
        <f>D16*C16</f>
        <v>66.795000000000002</v>
      </c>
      <c r="F16" s="41">
        <v>1.05</v>
      </c>
      <c r="G16" s="42">
        <f>F16*C16</f>
        <v>32.024999999999999</v>
      </c>
    </row>
    <row r="17" spans="1:7" x14ac:dyDescent="0.25">
      <c r="A17" s="39"/>
      <c r="B17" s="40">
        <v>31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27</v>
      </c>
      <c r="D18" s="41">
        <v>2.2799999999999998</v>
      </c>
      <c r="E18" s="41">
        <f>D18*C18</f>
        <v>61.559999999999995</v>
      </c>
      <c r="F18" s="41">
        <v>1.65</v>
      </c>
      <c r="G18" s="42">
        <f>F18*C18</f>
        <v>44.55</v>
      </c>
    </row>
    <row r="19" spans="1:7" x14ac:dyDescent="0.25">
      <c r="A19" s="39"/>
      <c r="B19" s="40">
        <v>23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27</v>
      </c>
      <c r="D20" s="41">
        <v>1.67</v>
      </c>
      <c r="E20" s="41">
        <f>D20*C20</f>
        <v>45.089999999999996</v>
      </c>
      <c r="F20" s="41">
        <v>1.95</v>
      </c>
      <c r="G20" s="42">
        <f>F20*C20</f>
        <v>52.65</v>
      </c>
    </row>
    <row r="21" spans="1:7" x14ac:dyDescent="0.25">
      <c r="A21" s="39"/>
      <c r="B21" s="40">
        <v>31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30.5</v>
      </c>
      <c r="D22" s="41">
        <v>1.1399999999999999</v>
      </c>
      <c r="E22" s="41">
        <f>D22*C22</f>
        <v>34.769999999999996</v>
      </c>
      <c r="F22" s="41">
        <v>1.79</v>
      </c>
      <c r="G22" s="42">
        <f>F22*C22</f>
        <v>54.594999999999999</v>
      </c>
    </row>
    <row r="23" spans="1:7" x14ac:dyDescent="0.25">
      <c r="A23" s="39"/>
      <c r="B23" s="40">
        <v>30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30</v>
      </c>
      <c r="D24" s="41">
        <v>0.88</v>
      </c>
      <c r="E24" s="41">
        <f>D24*C24</f>
        <v>26.4</v>
      </c>
      <c r="F24" s="41">
        <v>2.2599999999999998</v>
      </c>
      <c r="G24" s="42">
        <f>F24*C24</f>
        <v>67.8</v>
      </c>
    </row>
    <row r="25" spans="1:7" x14ac:dyDescent="0.25">
      <c r="A25" s="39"/>
      <c r="B25" s="40">
        <v>30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40"/>
      <c r="C26" s="40">
        <f>(B25+B27)/2</f>
        <v>35.35</v>
      </c>
      <c r="D26" s="41">
        <v>1.36</v>
      </c>
      <c r="E26" s="41">
        <f>D26*C26</f>
        <v>48.076000000000008</v>
      </c>
      <c r="F26" s="41">
        <v>3.18</v>
      </c>
      <c r="G26" s="42">
        <f>F26*C26</f>
        <v>112.41300000000001</v>
      </c>
    </row>
    <row r="27" spans="1:7" x14ac:dyDescent="0.25">
      <c r="A27" s="39"/>
      <c r="B27" s="40">
        <v>40.700000000000003</v>
      </c>
      <c r="C27" s="40"/>
      <c r="D27" s="41"/>
      <c r="E27" s="41"/>
      <c r="F27" s="41"/>
      <c r="G27" s="42"/>
    </row>
    <row r="28" spans="1:7" x14ac:dyDescent="0.25">
      <c r="A28" s="43" t="s">
        <v>48</v>
      </c>
      <c r="B28" s="44"/>
      <c r="C28" s="44">
        <f>B27/2</f>
        <v>20.350000000000001</v>
      </c>
      <c r="D28" s="45">
        <v>1.1000000000000001</v>
      </c>
      <c r="E28" s="45">
        <f>D28*C28</f>
        <v>22.385000000000005</v>
      </c>
      <c r="F28" s="45">
        <v>2.94</v>
      </c>
      <c r="G28" s="46">
        <f>F28*C28</f>
        <v>59.829000000000001</v>
      </c>
    </row>
    <row r="29" spans="1:7" ht="17.25" thickBot="1" x14ac:dyDescent="0.3">
      <c r="A29" s="47" t="s">
        <v>49</v>
      </c>
      <c r="B29" s="48">
        <f>SUM(B8:B28)</f>
        <v>308.7</v>
      </c>
      <c r="C29" s="48">
        <f>SUM(C8:C28)</f>
        <v>308.70000000000005</v>
      </c>
      <c r="D29" s="49"/>
      <c r="E29" s="50">
        <f>SUM(E8:E28)</f>
        <v>604.60599999999999</v>
      </c>
      <c r="F29" s="49"/>
      <c r="G29" s="51">
        <f>SUM(G8:G28)</f>
        <v>595.65200000000004</v>
      </c>
    </row>
    <row r="31" spans="1:7" x14ac:dyDescent="0.25">
      <c r="A31" s="53" t="s">
        <v>50</v>
      </c>
      <c r="B31" s="53"/>
      <c r="C31" s="53"/>
      <c r="D31" s="53"/>
      <c r="E31" s="53"/>
      <c r="F31" s="54">
        <f>B29</f>
        <v>308.7</v>
      </c>
      <c r="G31" s="53" t="s">
        <v>51</v>
      </c>
    </row>
    <row r="32" spans="1:7" x14ac:dyDescent="0.25">
      <c r="A32" s="53" t="s">
        <v>52</v>
      </c>
      <c r="B32" s="53"/>
      <c r="C32" s="53"/>
      <c r="D32" s="53"/>
      <c r="E32" s="53"/>
      <c r="F32" s="55"/>
      <c r="G32" s="56"/>
    </row>
    <row r="33" spans="1:7" ht="20.25" x14ac:dyDescent="0.3">
      <c r="A33" s="57" t="s">
        <v>53</v>
      </c>
      <c r="B33" s="57"/>
      <c r="C33" s="57"/>
      <c r="D33" s="57"/>
      <c r="E33" s="57"/>
      <c r="F33" s="58">
        <f>F34</f>
        <v>604.60599999999999</v>
      </c>
      <c r="G33" s="59" t="s">
        <v>54</v>
      </c>
    </row>
    <row r="34" spans="1:7" ht="19.5" x14ac:dyDescent="0.25">
      <c r="A34" s="60" t="s">
        <v>55</v>
      </c>
      <c r="B34" s="60"/>
      <c r="C34" s="60"/>
      <c r="D34" s="61"/>
      <c r="E34" s="61"/>
      <c r="F34" s="62">
        <f>E29</f>
        <v>604.60599999999999</v>
      </c>
      <c r="G34" s="63" t="s">
        <v>56</v>
      </c>
    </row>
    <row r="35" spans="1:7" ht="20.25" x14ac:dyDescent="0.3">
      <c r="A35" s="57" t="s">
        <v>57</v>
      </c>
      <c r="B35" s="57"/>
      <c r="C35" s="57"/>
      <c r="D35" s="57"/>
      <c r="E35" s="57"/>
      <c r="F35" s="58">
        <f>G29</f>
        <v>595.65200000000004</v>
      </c>
      <c r="G35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scale="97" orientation="portrait" verticalDpi="0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9"/>
  <sheetViews>
    <sheetView topLeftCell="A27"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9" ht="16.5" customHeight="1" x14ac:dyDescent="0.25">
      <c r="A1" s="104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104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104" t="s">
        <v>100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47</v>
      </c>
      <c r="B8" s="36"/>
      <c r="C8" s="36">
        <f>B9/2</f>
        <v>14.5</v>
      </c>
      <c r="D8" s="37">
        <v>3.19</v>
      </c>
      <c r="E8" s="37">
        <f>D8*C8</f>
        <v>46.255000000000003</v>
      </c>
      <c r="F8" s="37">
        <v>2.1</v>
      </c>
      <c r="G8" s="38">
        <f>F8*C8</f>
        <v>30.450000000000003</v>
      </c>
    </row>
    <row r="9" spans="1:9" x14ac:dyDescent="0.25">
      <c r="A9" s="39"/>
      <c r="B9" s="40">
        <v>29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31</v>
      </c>
      <c r="D10" s="41">
        <v>2.82</v>
      </c>
      <c r="E10" s="41">
        <f>D10*C10</f>
        <v>87.42</v>
      </c>
      <c r="F10" s="41">
        <v>2.2400000000000002</v>
      </c>
      <c r="G10" s="42">
        <f>F10*C10</f>
        <v>69.440000000000012</v>
      </c>
    </row>
    <row r="11" spans="1:9" x14ac:dyDescent="0.25">
      <c r="A11" s="39"/>
      <c r="B11" s="40">
        <v>33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34.5</v>
      </c>
      <c r="D12" s="41">
        <v>2.75</v>
      </c>
      <c r="E12" s="41">
        <f>D12*C12</f>
        <v>94.875</v>
      </c>
      <c r="F12" s="41">
        <v>2.1</v>
      </c>
      <c r="G12" s="42">
        <f>F12*C12</f>
        <v>72.45</v>
      </c>
    </row>
    <row r="13" spans="1:9" x14ac:dyDescent="0.25">
      <c r="A13" s="39"/>
      <c r="B13" s="40">
        <v>36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39.5</v>
      </c>
      <c r="D14" s="41">
        <v>2.79</v>
      </c>
      <c r="E14" s="41">
        <f>D14*C14</f>
        <v>110.205</v>
      </c>
      <c r="F14" s="41">
        <v>2.2000000000000002</v>
      </c>
      <c r="G14" s="42">
        <f>F14*C14</f>
        <v>86.9</v>
      </c>
    </row>
    <row r="15" spans="1:9" x14ac:dyDescent="0.25">
      <c r="A15" s="39"/>
      <c r="B15" s="40">
        <v>43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40</v>
      </c>
      <c r="D16" s="41">
        <v>2.86</v>
      </c>
      <c r="E16" s="41">
        <f>D16*C16</f>
        <v>114.39999999999999</v>
      </c>
      <c r="F16" s="41">
        <v>2.0499999999999998</v>
      </c>
      <c r="G16" s="42">
        <f>F16*C16</f>
        <v>82</v>
      </c>
    </row>
    <row r="17" spans="1:7" x14ac:dyDescent="0.25">
      <c r="A17" s="39"/>
      <c r="B17" s="40">
        <v>37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37</v>
      </c>
      <c r="D18" s="41">
        <v>2.75</v>
      </c>
      <c r="E18" s="41">
        <f>D18*C18</f>
        <v>101.75</v>
      </c>
      <c r="F18" s="41">
        <v>2.4</v>
      </c>
      <c r="G18" s="42">
        <f>F18*C18</f>
        <v>88.8</v>
      </c>
    </row>
    <row r="19" spans="1:7" x14ac:dyDescent="0.25">
      <c r="A19" s="39"/>
      <c r="B19" s="40">
        <v>37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35.5</v>
      </c>
      <c r="D20" s="41">
        <v>2.8</v>
      </c>
      <c r="E20" s="41">
        <f>D20*C20</f>
        <v>99.399999999999991</v>
      </c>
      <c r="F20" s="41">
        <v>2.44</v>
      </c>
      <c r="G20" s="42">
        <f>F20*C20</f>
        <v>86.62</v>
      </c>
    </row>
    <row r="21" spans="1:7" x14ac:dyDescent="0.25">
      <c r="A21" s="39"/>
      <c r="B21" s="40">
        <v>34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35.5</v>
      </c>
      <c r="D22" s="41">
        <v>2.78</v>
      </c>
      <c r="E22" s="41">
        <f>D22*C22</f>
        <v>98.69</v>
      </c>
      <c r="F22" s="41">
        <v>2.3199999999999998</v>
      </c>
      <c r="G22" s="42">
        <f>F22*C22</f>
        <v>82.36</v>
      </c>
    </row>
    <row r="23" spans="1:7" x14ac:dyDescent="0.25">
      <c r="A23" s="39"/>
      <c r="B23" s="40">
        <v>37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31</v>
      </c>
      <c r="D24" s="41">
        <v>2.8</v>
      </c>
      <c r="E24" s="41">
        <f>D24*C24</f>
        <v>86.8</v>
      </c>
      <c r="F24" s="41">
        <v>2.2599999999999998</v>
      </c>
      <c r="G24" s="42">
        <f>F24*C24</f>
        <v>70.059999999999988</v>
      </c>
    </row>
    <row r="25" spans="1:7" x14ac:dyDescent="0.25">
      <c r="A25" s="39"/>
      <c r="B25" s="40">
        <v>25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40"/>
      <c r="C26" s="40">
        <f>(B25+B27)/2</f>
        <v>28</v>
      </c>
      <c r="D26" s="41">
        <v>0.85</v>
      </c>
      <c r="E26" s="41">
        <f>D26*C26</f>
        <v>23.8</v>
      </c>
      <c r="F26" s="41">
        <v>1.65</v>
      </c>
      <c r="G26" s="42">
        <f>F26*C26</f>
        <v>46.199999999999996</v>
      </c>
    </row>
    <row r="27" spans="1:7" x14ac:dyDescent="0.25">
      <c r="A27" s="39"/>
      <c r="B27" s="40">
        <v>31</v>
      </c>
      <c r="C27" s="40"/>
      <c r="D27" s="41"/>
      <c r="E27" s="41"/>
      <c r="F27" s="41"/>
      <c r="G27" s="42"/>
    </row>
    <row r="28" spans="1:7" x14ac:dyDescent="0.25">
      <c r="A28" s="39">
        <v>10</v>
      </c>
      <c r="B28" s="40"/>
      <c r="C28" s="40">
        <f>(B27+B29)/2</f>
        <v>32.5</v>
      </c>
      <c r="D28" s="41">
        <v>1.04</v>
      </c>
      <c r="E28" s="41">
        <f>D28*C28</f>
        <v>33.800000000000004</v>
      </c>
      <c r="F28" s="41">
        <v>1.57</v>
      </c>
      <c r="G28" s="42">
        <f>F28*C28</f>
        <v>51.024999999999999</v>
      </c>
    </row>
    <row r="29" spans="1:7" x14ac:dyDescent="0.25">
      <c r="A29" s="39"/>
      <c r="B29" s="40">
        <v>34</v>
      </c>
      <c r="C29" s="40"/>
      <c r="D29" s="41"/>
      <c r="E29" s="41"/>
      <c r="F29" s="41"/>
      <c r="G29" s="42"/>
    </row>
    <row r="30" spans="1:7" x14ac:dyDescent="0.25">
      <c r="A30" s="39">
        <v>11</v>
      </c>
      <c r="B30" s="40"/>
      <c r="C30" s="40">
        <f>(B29+B31)/2</f>
        <v>39</v>
      </c>
      <c r="D30" s="41">
        <v>1.44</v>
      </c>
      <c r="E30" s="41">
        <f>D30*C30</f>
        <v>56.16</v>
      </c>
      <c r="F30" s="41">
        <v>1.96</v>
      </c>
      <c r="G30" s="42">
        <f>F30*C30</f>
        <v>76.44</v>
      </c>
    </row>
    <row r="31" spans="1:7" x14ac:dyDescent="0.25">
      <c r="A31" s="39"/>
      <c r="B31" s="40">
        <v>44</v>
      </c>
      <c r="C31" s="40"/>
      <c r="D31" s="41"/>
      <c r="E31" s="41"/>
      <c r="F31" s="41"/>
      <c r="G31" s="42"/>
    </row>
    <row r="32" spans="1:7" x14ac:dyDescent="0.25">
      <c r="A32" s="39">
        <v>12</v>
      </c>
      <c r="B32" s="40"/>
      <c r="C32" s="40">
        <f>(B31+B33)/2</f>
        <v>43</v>
      </c>
      <c r="D32" s="41">
        <v>1.97</v>
      </c>
      <c r="E32" s="41">
        <f>D32*C32</f>
        <v>84.71</v>
      </c>
      <c r="F32" s="41">
        <v>1.77</v>
      </c>
      <c r="G32" s="42">
        <f>F32*C32</f>
        <v>76.11</v>
      </c>
    </row>
    <row r="33" spans="1:7" x14ac:dyDescent="0.25">
      <c r="A33" s="39"/>
      <c r="B33" s="40">
        <v>42</v>
      </c>
      <c r="C33" s="40"/>
      <c r="D33" s="41"/>
      <c r="E33" s="41"/>
      <c r="F33" s="41"/>
      <c r="G33" s="42"/>
    </row>
    <row r="34" spans="1:7" x14ac:dyDescent="0.25">
      <c r="A34" s="39">
        <v>13</v>
      </c>
      <c r="B34" s="40"/>
      <c r="C34" s="40">
        <f>(B33+B35)/2</f>
        <v>41.5</v>
      </c>
      <c r="D34" s="41">
        <v>0.32</v>
      </c>
      <c r="E34" s="41">
        <f>D34*C34</f>
        <v>13.280000000000001</v>
      </c>
      <c r="F34" s="41">
        <v>1.35</v>
      </c>
      <c r="G34" s="42">
        <f>F34*C34</f>
        <v>56.025000000000006</v>
      </c>
    </row>
    <row r="35" spans="1:7" x14ac:dyDescent="0.25">
      <c r="A35" s="39"/>
      <c r="B35" s="40">
        <v>41</v>
      </c>
      <c r="C35" s="40"/>
      <c r="D35" s="41"/>
      <c r="E35" s="41"/>
      <c r="F35" s="41"/>
      <c r="G35" s="42"/>
    </row>
    <row r="36" spans="1:7" x14ac:dyDescent="0.25">
      <c r="A36" s="39">
        <v>14</v>
      </c>
      <c r="B36" s="40"/>
      <c r="C36" s="40">
        <f>(B35+B37)/2</f>
        <v>41.5</v>
      </c>
      <c r="D36" s="41">
        <v>1.68</v>
      </c>
      <c r="E36" s="41">
        <f>D36*C36</f>
        <v>69.72</v>
      </c>
      <c r="F36" s="41">
        <v>1.77</v>
      </c>
      <c r="G36" s="42">
        <f>F36*C36</f>
        <v>73.454999999999998</v>
      </c>
    </row>
    <row r="37" spans="1:7" x14ac:dyDescent="0.25">
      <c r="A37" s="39"/>
      <c r="B37" s="40">
        <v>42</v>
      </c>
      <c r="C37" s="40"/>
      <c r="D37" s="41"/>
      <c r="E37" s="41"/>
      <c r="F37" s="41"/>
      <c r="G37" s="42"/>
    </row>
    <row r="38" spans="1:7" x14ac:dyDescent="0.25">
      <c r="A38" s="39">
        <v>15</v>
      </c>
      <c r="B38" s="40"/>
      <c r="C38" s="40">
        <f>(B37+B39)/2</f>
        <v>40</v>
      </c>
      <c r="D38" s="41">
        <v>2.63</v>
      </c>
      <c r="E38" s="41">
        <f>D38*C38</f>
        <v>105.19999999999999</v>
      </c>
      <c r="F38" s="41">
        <v>1.91</v>
      </c>
      <c r="G38" s="42">
        <f>F38*C38</f>
        <v>76.399999999999991</v>
      </c>
    </row>
    <row r="39" spans="1:7" x14ac:dyDescent="0.25">
      <c r="A39" s="39"/>
      <c r="B39" s="40">
        <v>38</v>
      </c>
      <c r="C39" s="40"/>
      <c r="D39" s="41"/>
      <c r="E39" s="41"/>
      <c r="F39" s="41"/>
      <c r="G39" s="42"/>
    </row>
    <row r="40" spans="1:7" x14ac:dyDescent="0.25">
      <c r="A40" s="39">
        <v>16</v>
      </c>
      <c r="B40" s="40"/>
      <c r="C40" s="40">
        <f>(B39+B41)/2</f>
        <v>31.5</v>
      </c>
      <c r="D40" s="41">
        <v>2.57</v>
      </c>
      <c r="E40" s="41">
        <f>D40*C40</f>
        <v>80.954999999999998</v>
      </c>
      <c r="F40" s="41">
        <v>1.98</v>
      </c>
      <c r="G40" s="42">
        <f>F40*C40</f>
        <v>62.37</v>
      </c>
    </row>
    <row r="41" spans="1:7" x14ac:dyDescent="0.25">
      <c r="A41" s="39"/>
      <c r="B41" s="40">
        <v>25</v>
      </c>
      <c r="C41" s="40"/>
      <c r="D41" s="41"/>
      <c r="E41" s="41"/>
      <c r="F41" s="41"/>
      <c r="G41" s="42"/>
    </row>
    <row r="42" spans="1:7" x14ac:dyDescent="0.25">
      <c r="A42" s="39">
        <v>17</v>
      </c>
      <c r="B42" s="40"/>
      <c r="C42" s="40">
        <f>(B41+B43)/2</f>
        <v>22.5</v>
      </c>
      <c r="D42" s="41">
        <v>2.62</v>
      </c>
      <c r="E42" s="41">
        <f>D42*C42</f>
        <v>58.95</v>
      </c>
      <c r="F42" s="41">
        <v>1.36</v>
      </c>
      <c r="G42" s="42">
        <f>F42*C42</f>
        <v>30.6</v>
      </c>
    </row>
    <row r="43" spans="1:7" x14ac:dyDescent="0.25">
      <c r="A43" s="39"/>
      <c r="B43" s="40">
        <v>20</v>
      </c>
      <c r="C43" s="40"/>
      <c r="D43" s="41"/>
      <c r="E43" s="41"/>
      <c r="F43" s="41"/>
      <c r="G43" s="42"/>
    </row>
    <row r="44" spans="1:7" x14ac:dyDescent="0.25">
      <c r="A44" s="39">
        <v>18</v>
      </c>
      <c r="B44" s="40"/>
      <c r="C44" s="40">
        <f>(B43+B45)/2</f>
        <v>23</v>
      </c>
      <c r="D44" s="41">
        <v>2.2799999999999998</v>
      </c>
      <c r="E44" s="41">
        <f>D44*C44</f>
        <v>52.44</v>
      </c>
      <c r="F44" s="41">
        <v>2.09</v>
      </c>
      <c r="G44" s="42">
        <f>F44*C44</f>
        <v>48.069999999999993</v>
      </c>
    </row>
    <row r="45" spans="1:7" x14ac:dyDescent="0.25">
      <c r="A45" s="39"/>
      <c r="B45" s="40">
        <v>26</v>
      </c>
      <c r="C45" s="40"/>
      <c r="D45" s="41"/>
      <c r="E45" s="41"/>
      <c r="F45" s="41"/>
      <c r="G45" s="42"/>
    </row>
    <row r="46" spans="1:7" x14ac:dyDescent="0.25">
      <c r="A46" s="39">
        <v>19</v>
      </c>
      <c r="B46" s="40"/>
      <c r="C46" s="40">
        <f>(B45+B47)/2</f>
        <v>31</v>
      </c>
      <c r="D46" s="41">
        <v>2.78</v>
      </c>
      <c r="E46" s="41">
        <f>D46*C46</f>
        <v>86.179999999999993</v>
      </c>
      <c r="F46" s="41">
        <v>1.9</v>
      </c>
      <c r="G46" s="42">
        <f>F46*C46</f>
        <v>58.9</v>
      </c>
    </row>
    <row r="47" spans="1:7" x14ac:dyDescent="0.25">
      <c r="A47" s="39"/>
      <c r="B47" s="40">
        <v>36</v>
      </c>
      <c r="C47" s="40"/>
      <c r="D47" s="41"/>
      <c r="E47" s="41"/>
      <c r="F47" s="41"/>
      <c r="G47" s="42"/>
    </row>
    <row r="48" spans="1:7" x14ac:dyDescent="0.25">
      <c r="A48" s="39">
        <v>20</v>
      </c>
      <c r="B48" s="40"/>
      <c r="C48" s="40">
        <f>(B47+B49)/2</f>
        <v>30.5</v>
      </c>
      <c r="D48" s="41">
        <v>2.41</v>
      </c>
      <c r="E48" s="41">
        <f>D48*C48</f>
        <v>73.50500000000001</v>
      </c>
      <c r="F48" s="41">
        <v>1.91</v>
      </c>
      <c r="G48" s="42">
        <f>F48*C48</f>
        <v>58.254999999999995</v>
      </c>
    </row>
    <row r="49" spans="1:9" x14ac:dyDescent="0.25">
      <c r="A49" s="39"/>
      <c r="B49" s="40">
        <v>25</v>
      </c>
      <c r="C49" s="40"/>
      <c r="D49" s="41"/>
      <c r="E49" s="41"/>
      <c r="F49" s="41"/>
      <c r="G49" s="42"/>
    </row>
    <row r="50" spans="1:9" x14ac:dyDescent="0.25">
      <c r="A50" s="39">
        <v>21</v>
      </c>
      <c r="B50" s="40"/>
      <c r="C50" s="40">
        <f>(B49+B51)/2</f>
        <v>27.5</v>
      </c>
      <c r="D50" s="41">
        <v>2.42</v>
      </c>
      <c r="E50" s="41">
        <f>D50*C50</f>
        <v>66.55</v>
      </c>
      <c r="F50" s="41">
        <v>1.93</v>
      </c>
      <c r="G50" s="42">
        <f>F50*C50</f>
        <v>53.074999999999996</v>
      </c>
    </row>
    <row r="51" spans="1:9" x14ac:dyDescent="0.25">
      <c r="A51" s="39"/>
      <c r="B51" s="40">
        <v>30</v>
      </c>
      <c r="C51" s="40"/>
      <c r="D51" s="41"/>
      <c r="E51" s="41"/>
      <c r="F51" s="41"/>
      <c r="G51" s="42"/>
    </row>
    <row r="52" spans="1:9" x14ac:dyDescent="0.25">
      <c r="A52" s="43" t="s">
        <v>48</v>
      </c>
      <c r="B52" s="44"/>
      <c r="C52" s="44">
        <f>B51/2</f>
        <v>15</v>
      </c>
      <c r="D52" s="45">
        <v>1.23</v>
      </c>
      <c r="E52" s="45">
        <f>D52*C52</f>
        <v>18.45</v>
      </c>
      <c r="F52" s="45">
        <v>1.83</v>
      </c>
      <c r="G52" s="46">
        <f>F52*C52</f>
        <v>27.450000000000003</v>
      </c>
    </row>
    <row r="53" spans="1:9" ht="17.25" thickBot="1" x14ac:dyDescent="0.3">
      <c r="A53" s="47" t="s">
        <v>49</v>
      </c>
      <c r="B53" s="48">
        <f>SUM(B8:B52)</f>
        <v>745</v>
      </c>
      <c r="C53" s="48">
        <f>SUM(C8:C52)</f>
        <v>745</v>
      </c>
      <c r="D53" s="49"/>
      <c r="E53" s="50">
        <f>SUM(E8:E52)</f>
        <v>1663.4949999999999</v>
      </c>
      <c r="F53" s="49"/>
      <c r="G53" s="51">
        <f>SUM(G8:G52)</f>
        <v>1463.4549999999999</v>
      </c>
      <c r="I53" s="52">
        <f>(G53/E53)*100</f>
        <v>87.974715884327878</v>
      </c>
    </row>
    <row r="55" spans="1:9" x14ac:dyDescent="0.25">
      <c r="A55" s="53" t="s">
        <v>50</v>
      </c>
      <c r="B55" s="53"/>
      <c r="C55" s="53"/>
      <c r="D55" s="53"/>
      <c r="E55" s="53"/>
      <c r="F55" s="54">
        <f>B53</f>
        <v>745</v>
      </c>
      <c r="G55" s="53" t="s">
        <v>51</v>
      </c>
    </row>
    <row r="56" spans="1:9" x14ac:dyDescent="0.25">
      <c r="A56" s="53" t="s">
        <v>52</v>
      </c>
      <c r="B56" s="53"/>
      <c r="C56" s="53"/>
      <c r="D56" s="53"/>
      <c r="E56" s="53"/>
      <c r="F56" s="55"/>
      <c r="G56" s="56"/>
    </row>
    <row r="57" spans="1:9" ht="20.25" x14ac:dyDescent="0.3">
      <c r="A57" s="57" t="s">
        <v>53</v>
      </c>
      <c r="B57" s="57"/>
      <c r="C57" s="57"/>
      <c r="D57" s="57"/>
      <c r="E57" s="57"/>
      <c r="F57" s="58">
        <f>F58</f>
        <v>1663.4949999999999</v>
      </c>
      <c r="G57" s="59" t="s">
        <v>54</v>
      </c>
    </row>
    <row r="58" spans="1:9" ht="19.5" x14ac:dyDescent="0.25">
      <c r="A58" s="60" t="s">
        <v>55</v>
      </c>
      <c r="B58" s="60"/>
      <c r="C58" s="60"/>
      <c r="D58" s="61"/>
      <c r="E58" s="61"/>
      <c r="F58" s="62">
        <f>E53</f>
        <v>1663.4949999999999</v>
      </c>
      <c r="G58" s="63" t="s">
        <v>56</v>
      </c>
    </row>
    <row r="59" spans="1:9" ht="20.25" x14ac:dyDescent="0.3">
      <c r="A59" s="57" t="s">
        <v>57</v>
      </c>
      <c r="B59" s="57"/>
      <c r="C59" s="57"/>
      <c r="D59" s="57"/>
      <c r="E59" s="57"/>
      <c r="F59" s="58">
        <f>G53</f>
        <v>1463.4549999999999</v>
      </c>
      <c r="G59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5"/>
  <sheetViews>
    <sheetView topLeftCell="A45"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9" ht="16.5" customHeight="1" x14ac:dyDescent="0.25">
      <c r="A1" s="71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71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71" t="s">
        <v>61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47</v>
      </c>
      <c r="B8" s="36"/>
      <c r="C8" s="36">
        <f>B9/2</f>
        <v>18</v>
      </c>
      <c r="D8" s="37">
        <v>3.19</v>
      </c>
      <c r="E8" s="37">
        <f>D8*C8</f>
        <v>57.42</v>
      </c>
      <c r="F8" s="37">
        <v>2.1</v>
      </c>
      <c r="G8" s="38">
        <f>F8*C8</f>
        <v>37.800000000000004</v>
      </c>
    </row>
    <row r="9" spans="1:9" x14ac:dyDescent="0.25">
      <c r="A9" s="39"/>
      <c r="B9" s="40">
        <v>36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39.5</v>
      </c>
      <c r="D10" s="41">
        <v>2.82</v>
      </c>
      <c r="E10" s="41">
        <f>D10*C10</f>
        <v>111.39</v>
      </c>
      <c r="F10" s="41">
        <v>2.2400000000000002</v>
      </c>
      <c r="G10" s="42">
        <f>F10*C10</f>
        <v>88.48</v>
      </c>
    </row>
    <row r="11" spans="1:9" x14ac:dyDescent="0.25">
      <c r="A11" s="39"/>
      <c r="B11" s="40">
        <v>43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42</v>
      </c>
      <c r="D12" s="41">
        <v>2.75</v>
      </c>
      <c r="E12" s="41">
        <f>D12*C12</f>
        <v>115.5</v>
      </c>
      <c r="F12" s="41">
        <v>2.1</v>
      </c>
      <c r="G12" s="42">
        <f>F12*C12</f>
        <v>88.2</v>
      </c>
    </row>
    <row r="13" spans="1:9" x14ac:dyDescent="0.25">
      <c r="A13" s="39"/>
      <c r="B13" s="40">
        <v>41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33.5</v>
      </c>
      <c r="D14" s="41">
        <v>2.79</v>
      </c>
      <c r="E14" s="41">
        <f>D14*C14</f>
        <v>93.465000000000003</v>
      </c>
      <c r="F14" s="41">
        <v>2.2000000000000002</v>
      </c>
      <c r="G14" s="42">
        <f>F14*C14</f>
        <v>73.7</v>
      </c>
    </row>
    <row r="15" spans="1:9" x14ac:dyDescent="0.25">
      <c r="A15" s="39"/>
      <c r="B15" s="40">
        <v>26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24.5</v>
      </c>
      <c r="D16" s="41">
        <v>2.86</v>
      </c>
      <c r="E16" s="41">
        <f>D16*C16</f>
        <v>70.069999999999993</v>
      </c>
      <c r="F16" s="41">
        <v>2.0499999999999998</v>
      </c>
      <c r="G16" s="42">
        <f>F16*C16</f>
        <v>50.224999999999994</v>
      </c>
    </row>
    <row r="17" spans="1:7" x14ac:dyDescent="0.25">
      <c r="A17" s="39"/>
      <c r="B17" s="40">
        <v>23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25</v>
      </c>
      <c r="D18" s="41">
        <v>2.75</v>
      </c>
      <c r="E18" s="41">
        <f>D18*C18</f>
        <v>68.75</v>
      </c>
      <c r="F18" s="41">
        <v>2.4</v>
      </c>
      <c r="G18" s="42">
        <f>F18*C18</f>
        <v>60</v>
      </c>
    </row>
    <row r="19" spans="1:7" x14ac:dyDescent="0.25">
      <c r="A19" s="39"/>
      <c r="B19" s="40">
        <v>27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27.5</v>
      </c>
      <c r="D20" s="41">
        <v>2.8</v>
      </c>
      <c r="E20" s="41">
        <f>D20*C20</f>
        <v>77</v>
      </c>
      <c r="F20" s="41">
        <v>2.44</v>
      </c>
      <c r="G20" s="42">
        <f>F20*C20</f>
        <v>67.099999999999994</v>
      </c>
    </row>
    <row r="21" spans="1:7" x14ac:dyDescent="0.25">
      <c r="A21" s="39"/>
      <c r="B21" s="40">
        <v>28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34</v>
      </c>
      <c r="D22" s="41">
        <v>2.78</v>
      </c>
      <c r="E22" s="41">
        <f>D22*C22</f>
        <v>94.52</v>
      </c>
      <c r="F22" s="41">
        <v>2.3199999999999998</v>
      </c>
      <c r="G22" s="42">
        <f>F22*C22</f>
        <v>78.88</v>
      </c>
    </row>
    <row r="23" spans="1:7" x14ac:dyDescent="0.25">
      <c r="A23" s="39"/>
      <c r="B23" s="40">
        <v>40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32.5</v>
      </c>
      <c r="D24" s="41">
        <v>2.8</v>
      </c>
      <c r="E24" s="41">
        <f>D24*C24</f>
        <v>91</v>
      </c>
      <c r="F24" s="41">
        <v>2.2599999999999998</v>
      </c>
      <c r="G24" s="42">
        <f>F24*C24</f>
        <v>73.449999999999989</v>
      </c>
    </row>
    <row r="25" spans="1:7" x14ac:dyDescent="0.25">
      <c r="A25" s="39"/>
      <c r="B25" s="40">
        <v>25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40"/>
      <c r="C26" s="40">
        <f>(B25+B27)/2</f>
        <v>30</v>
      </c>
      <c r="D26" s="41">
        <v>0.85</v>
      </c>
      <c r="E26" s="41">
        <f>D26*C26</f>
        <v>25.5</v>
      </c>
      <c r="F26" s="41">
        <v>1.65</v>
      </c>
      <c r="G26" s="42">
        <f>F26*C26</f>
        <v>49.5</v>
      </c>
    </row>
    <row r="27" spans="1:7" x14ac:dyDescent="0.25">
      <c r="A27" s="39"/>
      <c r="B27" s="40">
        <v>35</v>
      </c>
      <c r="C27" s="40"/>
      <c r="D27" s="41"/>
      <c r="E27" s="41"/>
      <c r="F27" s="41"/>
      <c r="G27" s="42"/>
    </row>
    <row r="28" spans="1:7" x14ac:dyDescent="0.25">
      <c r="A28" s="39">
        <v>10</v>
      </c>
      <c r="B28" s="40"/>
      <c r="C28" s="40">
        <f>(B27+B29)/2</f>
        <v>37.5</v>
      </c>
      <c r="D28" s="41">
        <v>1.04</v>
      </c>
      <c r="E28" s="41">
        <f>D28*C28</f>
        <v>39</v>
      </c>
      <c r="F28" s="41">
        <v>1.57</v>
      </c>
      <c r="G28" s="42">
        <f>F28*C28</f>
        <v>58.875</v>
      </c>
    </row>
    <row r="29" spans="1:7" x14ac:dyDescent="0.25">
      <c r="A29" s="39"/>
      <c r="B29" s="40">
        <v>40</v>
      </c>
      <c r="C29" s="40"/>
      <c r="D29" s="41"/>
      <c r="E29" s="41"/>
      <c r="F29" s="41"/>
      <c r="G29" s="42"/>
    </row>
    <row r="30" spans="1:7" x14ac:dyDescent="0.25">
      <c r="A30" s="39">
        <v>11</v>
      </c>
      <c r="B30" s="40"/>
      <c r="C30" s="40">
        <f>(B29+B31)/2</f>
        <v>40.5</v>
      </c>
      <c r="D30" s="41">
        <v>1.44</v>
      </c>
      <c r="E30" s="41">
        <f>D30*C30</f>
        <v>58.32</v>
      </c>
      <c r="F30" s="41">
        <v>1.96</v>
      </c>
      <c r="G30" s="42">
        <f>F30*C30</f>
        <v>79.38</v>
      </c>
    </row>
    <row r="31" spans="1:7" x14ac:dyDescent="0.25">
      <c r="A31" s="39"/>
      <c r="B31" s="40">
        <v>41</v>
      </c>
      <c r="C31" s="40"/>
      <c r="D31" s="41"/>
      <c r="E31" s="41"/>
      <c r="F31" s="41"/>
      <c r="G31" s="42"/>
    </row>
    <row r="32" spans="1:7" x14ac:dyDescent="0.25">
      <c r="A32" s="39">
        <v>12</v>
      </c>
      <c r="B32" s="40"/>
      <c r="C32" s="40">
        <f>(B31+B33)/2</f>
        <v>40.5</v>
      </c>
      <c r="D32" s="41">
        <v>1.97</v>
      </c>
      <c r="E32" s="41">
        <f>D32*C32</f>
        <v>79.784999999999997</v>
      </c>
      <c r="F32" s="41">
        <v>1.77</v>
      </c>
      <c r="G32" s="42">
        <f>F32*C32</f>
        <v>71.685000000000002</v>
      </c>
    </row>
    <row r="33" spans="1:7" x14ac:dyDescent="0.25">
      <c r="A33" s="39"/>
      <c r="B33" s="40">
        <v>40</v>
      </c>
      <c r="C33" s="40"/>
      <c r="D33" s="41"/>
      <c r="E33" s="41"/>
      <c r="F33" s="41"/>
      <c r="G33" s="42"/>
    </row>
    <row r="34" spans="1:7" x14ac:dyDescent="0.25">
      <c r="A34" s="39">
        <v>13</v>
      </c>
      <c r="B34" s="40"/>
      <c r="C34" s="40">
        <f>(B33+B35)/2</f>
        <v>39</v>
      </c>
      <c r="D34" s="41">
        <v>0.32</v>
      </c>
      <c r="E34" s="41">
        <f>D34*C34</f>
        <v>12.48</v>
      </c>
      <c r="F34" s="41">
        <v>1.35</v>
      </c>
      <c r="G34" s="42">
        <f>F34*C34</f>
        <v>52.650000000000006</v>
      </c>
    </row>
    <row r="35" spans="1:7" x14ac:dyDescent="0.25">
      <c r="A35" s="39"/>
      <c r="B35" s="40">
        <v>38</v>
      </c>
      <c r="C35" s="40"/>
      <c r="D35" s="41"/>
      <c r="E35" s="41"/>
      <c r="F35" s="41"/>
      <c r="G35" s="42"/>
    </row>
    <row r="36" spans="1:7" x14ac:dyDescent="0.25">
      <c r="A36" s="39">
        <v>14</v>
      </c>
      <c r="B36" s="40"/>
      <c r="C36" s="40">
        <f>(B35+B37)/2</f>
        <v>36</v>
      </c>
      <c r="D36" s="41">
        <v>1.68</v>
      </c>
      <c r="E36" s="41">
        <f>D36*C36</f>
        <v>60.48</v>
      </c>
      <c r="F36" s="41">
        <v>1.77</v>
      </c>
      <c r="G36" s="42">
        <f>F36*C36</f>
        <v>63.72</v>
      </c>
    </row>
    <row r="37" spans="1:7" x14ac:dyDescent="0.25">
      <c r="A37" s="39"/>
      <c r="B37" s="40">
        <v>34</v>
      </c>
      <c r="C37" s="40"/>
      <c r="D37" s="41"/>
      <c r="E37" s="41"/>
      <c r="F37" s="41"/>
      <c r="G37" s="42"/>
    </row>
    <row r="38" spans="1:7" x14ac:dyDescent="0.25">
      <c r="A38" s="39">
        <v>15</v>
      </c>
      <c r="B38" s="40"/>
      <c r="C38" s="40">
        <f>(B37+B39)/2</f>
        <v>33.5</v>
      </c>
      <c r="D38" s="41">
        <v>2.63</v>
      </c>
      <c r="E38" s="41">
        <f>D38*C38</f>
        <v>88.10499999999999</v>
      </c>
      <c r="F38" s="41">
        <v>1.91</v>
      </c>
      <c r="G38" s="42">
        <f>F38*C38</f>
        <v>63.984999999999999</v>
      </c>
    </row>
    <row r="39" spans="1:7" x14ac:dyDescent="0.25">
      <c r="A39" s="39"/>
      <c r="B39" s="40">
        <v>33</v>
      </c>
      <c r="C39" s="40"/>
      <c r="D39" s="41"/>
      <c r="E39" s="41"/>
      <c r="F39" s="41"/>
      <c r="G39" s="42"/>
    </row>
    <row r="40" spans="1:7" x14ac:dyDescent="0.25">
      <c r="A40" s="39">
        <v>16</v>
      </c>
      <c r="B40" s="40"/>
      <c r="C40" s="40">
        <f>(B39+B41)/2</f>
        <v>33.5</v>
      </c>
      <c r="D40" s="41">
        <v>2.57</v>
      </c>
      <c r="E40" s="41">
        <f>D40*C40</f>
        <v>86.094999999999999</v>
      </c>
      <c r="F40" s="41">
        <v>1.98</v>
      </c>
      <c r="G40" s="42">
        <f>F40*C40</f>
        <v>66.33</v>
      </c>
    </row>
    <row r="41" spans="1:7" x14ac:dyDescent="0.25">
      <c r="A41" s="39"/>
      <c r="B41" s="40">
        <v>34</v>
      </c>
      <c r="C41" s="40"/>
      <c r="D41" s="41"/>
      <c r="E41" s="41"/>
      <c r="F41" s="41"/>
      <c r="G41" s="42"/>
    </row>
    <row r="42" spans="1:7" x14ac:dyDescent="0.25">
      <c r="A42" s="39">
        <v>17</v>
      </c>
      <c r="B42" s="40"/>
      <c r="C42" s="40">
        <f>(B41+B43)/2</f>
        <v>36.5</v>
      </c>
      <c r="D42" s="41">
        <v>2.62</v>
      </c>
      <c r="E42" s="41">
        <f>D42*C42</f>
        <v>95.63000000000001</v>
      </c>
      <c r="F42" s="41">
        <v>1.36</v>
      </c>
      <c r="G42" s="42">
        <f>F42*C42</f>
        <v>49.64</v>
      </c>
    </row>
    <row r="43" spans="1:7" x14ac:dyDescent="0.25">
      <c r="A43" s="39"/>
      <c r="B43" s="40">
        <v>39</v>
      </c>
      <c r="C43" s="40"/>
      <c r="D43" s="41"/>
      <c r="E43" s="41"/>
      <c r="F43" s="41"/>
      <c r="G43" s="42"/>
    </row>
    <row r="44" spans="1:7" x14ac:dyDescent="0.25">
      <c r="A44" s="39">
        <v>18</v>
      </c>
      <c r="B44" s="40"/>
      <c r="C44" s="40">
        <f>(B43+B45)/2</f>
        <v>40</v>
      </c>
      <c r="D44" s="41">
        <v>2.2799999999999998</v>
      </c>
      <c r="E44" s="41">
        <f>D44*C44</f>
        <v>91.199999999999989</v>
      </c>
      <c r="F44" s="41">
        <v>2.09</v>
      </c>
      <c r="G44" s="42">
        <f>F44*C44</f>
        <v>83.6</v>
      </c>
    </row>
    <row r="45" spans="1:7" x14ac:dyDescent="0.25">
      <c r="A45" s="39"/>
      <c r="B45" s="40">
        <v>41</v>
      </c>
      <c r="C45" s="40"/>
      <c r="D45" s="41"/>
      <c r="E45" s="41"/>
      <c r="F45" s="41"/>
      <c r="G45" s="42"/>
    </row>
    <row r="46" spans="1:7" x14ac:dyDescent="0.25">
      <c r="A46" s="39">
        <v>19</v>
      </c>
      <c r="B46" s="40"/>
      <c r="C46" s="40">
        <f>(B45+B47)/2</f>
        <v>40.5</v>
      </c>
      <c r="D46" s="41">
        <v>2.78</v>
      </c>
      <c r="E46" s="41">
        <f>D46*C46</f>
        <v>112.58999999999999</v>
      </c>
      <c r="F46" s="41">
        <v>1.9</v>
      </c>
      <c r="G46" s="42">
        <f>F46*C46</f>
        <v>76.95</v>
      </c>
    </row>
    <row r="47" spans="1:7" x14ac:dyDescent="0.25">
      <c r="A47" s="39"/>
      <c r="B47" s="40">
        <v>40</v>
      </c>
      <c r="C47" s="40"/>
      <c r="D47" s="41"/>
      <c r="E47" s="41"/>
      <c r="F47" s="41"/>
      <c r="G47" s="42"/>
    </row>
    <row r="48" spans="1:7" x14ac:dyDescent="0.25">
      <c r="A48" s="39">
        <v>20</v>
      </c>
      <c r="B48" s="40"/>
      <c r="C48" s="40">
        <f>(B47+B49)/2</f>
        <v>33</v>
      </c>
      <c r="D48" s="41">
        <v>2.41</v>
      </c>
      <c r="E48" s="41">
        <f>D48*C48</f>
        <v>79.53</v>
      </c>
      <c r="F48" s="41">
        <v>1.91</v>
      </c>
      <c r="G48" s="42">
        <f>F48*C48</f>
        <v>63.029999999999994</v>
      </c>
    </row>
    <row r="49" spans="1:7" x14ac:dyDescent="0.25">
      <c r="A49" s="39"/>
      <c r="B49" s="40">
        <v>26</v>
      </c>
      <c r="C49" s="40"/>
      <c r="D49" s="41"/>
      <c r="E49" s="41"/>
      <c r="F49" s="41"/>
      <c r="G49" s="42"/>
    </row>
    <row r="50" spans="1:7" x14ac:dyDescent="0.25">
      <c r="A50" s="39">
        <v>21</v>
      </c>
      <c r="B50" s="40"/>
      <c r="C50" s="40">
        <f>(B49+B51)/2</f>
        <v>29</v>
      </c>
      <c r="D50" s="41">
        <v>2.42</v>
      </c>
      <c r="E50" s="41">
        <f>D50*C50</f>
        <v>70.179999999999993</v>
      </c>
      <c r="F50" s="41">
        <v>1.93</v>
      </c>
      <c r="G50" s="42">
        <f>F50*C50</f>
        <v>55.97</v>
      </c>
    </row>
    <row r="51" spans="1:7" x14ac:dyDescent="0.25">
      <c r="A51" s="39"/>
      <c r="B51" s="40">
        <v>32</v>
      </c>
      <c r="C51" s="40"/>
      <c r="D51" s="41"/>
      <c r="E51" s="41"/>
      <c r="F51" s="41"/>
      <c r="G51" s="42"/>
    </row>
    <row r="52" spans="1:7" x14ac:dyDescent="0.25">
      <c r="A52" s="39">
        <v>22</v>
      </c>
      <c r="B52" s="67"/>
      <c r="C52" s="40">
        <f>(B51+B53)/2</f>
        <v>34</v>
      </c>
      <c r="D52" s="68"/>
      <c r="E52" s="68"/>
      <c r="F52" s="68"/>
      <c r="G52" s="69"/>
    </row>
    <row r="53" spans="1:7" x14ac:dyDescent="0.25">
      <c r="A53" s="39"/>
      <c r="B53" s="67">
        <v>36</v>
      </c>
      <c r="C53" s="40"/>
      <c r="D53" s="68"/>
      <c r="E53" s="68"/>
      <c r="F53" s="68"/>
      <c r="G53" s="69"/>
    </row>
    <row r="54" spans="1:7" x14ac:dyDescent="0.25">
      <c r="A54" s="39">
        <v>23</v>
      </c>
      <c r="B54" s="67"/>
      <c r="C54" s="40">
        <f>(B53+B55)/2</f>
        <v>37</v>
      </c>
      <c r="D54" s="68"/>
      <c r="E54" s="68"/>
      <c r="F54" s="68"/>
      <c r="G54" s="69"/>
    </row>
    <row r="55" spans="1:7" x14ac:dyDescent="0.25">
      <c r="A55" s="39"/>
      <c r="B55" s="67">
        <v>38</v>
      </c>
      <c r="C55" s="40"/>
      <c r="D55" s="68"/>
      <c r="E55" s="68"/>
      <c r="F55" s="68"/>
      <c r="G55" s="69"/>
    </row>
    <row r="56" spans="1:7" x14ac:dyDescent="0.25">
      <c r="A56" s="39">
        <v>24</v>
      </c>
      <c r="B56" s="67"/>
      <c r="C56" s="40">
        <f>(B55+B57)/2</f>
        <v>38</v>
      </c>
      <c r="D56" s="68"/>
      <c r="E56" s="68"/>
      <c r="F56" s="68"/>
      <c r="G56" s="69"/>
    </row>
    <row r="57" spans="1:7" x14ac:dyDescent="0.25">
      <c r="A57" s="39"/>
      <c r="B57" s="67">
        <v>38</v>
      </c>
      <c r="C57" s="40"/>
      <c r="D57" s="68"/>
      <c r="E57" s="68"/>
      <c r="F57" s="68"/>
      <c r="G57" s="69"/>
    </row>
    <row r="58" spans="1:7" x14ac:dyDescent="0.25">
      <c r="A58" s="39">
        <v>25</v>
      </c>
      <c r="B58" s="67"/>
      <c r="C58" s="40">
        <f>(B57+B59)/2</f>
        <v>39</v>
      </c>
      <c r="D58" s="68"/>
      <c r="E58" s="68"/>
      <c r="F58" s="68"/>
      <c r="G58" s="69"/>
    </row>
    <row r="59" spans="1:7" x14ac:dyDescent="0.25">
      <c r="A59" s="39"/>
      <c r="B59" s="67">
        <v>40</v>
      </c>
      <c r="C59" s="40"/>
      <c r="D59" s="68"/>
      <c r="E59" s="68"/>
      <c r="F59" s="68"/>
      <c r="G59" s="69"/>
    </row>
    <row r="60" spans="1:7" x14ac:dyDescent="0.25">
      <c r="A60" s="39">
        <v>26</v>
      </c>
      <c r="B60" s="67"/>
      <c r="C60" s="40">
        <f>(B59+B61)/2</f>
        <v>38</v>
      </c>
      <c r="D60" s="68"/>
      <c r="E60" s="68"/>
      <c r="F60" s="68"/>
      <c r="G60" s="69"/>
    </row>
    <row r="61" spans="1:7" x14ac:dyDescent="0.25">
      <c r="A61" s="70"/>
      <c r="B61" s="67">
        <v>36</v>
      </c>
      <c r="C61" s="40"/>
      <c r="D61" s="68"/>
      <c r="E61" s="68"/>
      <c r="F61" s="68"/>
      <c r="G61" s="69"/>
    </row>
    <row r="62" spans="1:7" x14ac:dyDescent="0.25">
      <c r="A62" s="39">
        <v>27</v>
      </c>
      <c r="B62" s="67"/>
      <c r="C62" s="40">
        <f>(B61+B63)/2</f>
        <v>37.5</v>
      </c>
      <c r="D62" s="68"/>
      <c r="E62" s="68"/>
      <c r="F62" s="68"/>
      <c r="G62" s="69"/>
    </row>
    <row r="63" spans="1:7" x14ac:dyDescent="0.25">
      <c r="A63" s="39"/>
      <c r="B63" s="67">
        <v>39</v>
      </c>
      <c r="C63" s="40"/>
      <c r="D63" s="68"/>
      <c r="E63" s="68"/>
      <c r="F63" s="68"/>
      <c r="G63" s="69"/>
    </row>
    <row r="64" spans="1:7" x14ac:dyDescent="0.25">
      <c r="A64" s="39">
        <v>28</v>
      </c>
      <c r="B64" s="67"/>
      <c r="C64" s="40">
        <f>(B63+B65)/2</f>
        <v>32.5</v>
      </c>
      <c r="D64" s="68"/>
      <c r="E64" s="68"/>
      <c r="F64" s="68"/>
      <c r="G64" s="69"/>
    </row>
    <row r="65" spans="1:9" x14ac:dyDescent="0.25">
      <c r="A65" s="70"/>
      <c r="B65" s="67">
        <v>26</v>
      </c>
      <c r="C65" s="40"/>
      <c r="D65" s="68"/>
      <c r="E65" s="68"/>
      <c r="F65" s="68"/>
      <c r="G65" s="69"/>
    </row>
    <row r="66" spans="1:9" x14ac:dyDescent="0.25">
      <c r="A66" s="39">
        <v>29</v>
      </c>
      <c r="B66" s="67"/>
      <c r="C66" s="40">
        <f>(B65+B67)/2</f>
        <v>27.5</v>
      </c>
      <c r="D66" s="68"/>
      <c r="E66" s="68"/>
      <c r="F66" s="68"/>
      <c r="G66" s="69"/>
    </row>
    <row r="67" spans="1:9" x14ac:dyDescent="0.25">
      <c r="A67" s="70"/>
      <c r="B67" s="67">
        <v>29</v>
      </c>
      <c r="C67" s="40"/>
      <c r="D67" s="68"/>
      <c r="E67" s="68"/>
      <c r="F67" s="68"/>
      <c r="G67" s="69"/>
    </row>
    <row r="68" spans="1:9" x14ac:dyDescent="0.25">
      <c r="A68" s="43" t="s">
        <v>48</v>
      </c>
      <c r="B68" s="44"/>
      <c r="C68" s="44">
        <f>B67/2</f>
        <v>14.5</v>
      </c>
      <c r="D68" s="45">
        <v>1.23</v>
      </c>
      <c r="E68" s="45">
        <f>D68*C68</f>
        <v>17.835000000000001</v>
      </c>
      <c r="F68" s="45">
        <v>1.83</v>
      </c>
      <c r="G68" s="46">
        <f>F68*C68</f>
        <v>26.535</v>
      </c>
    </row>
    <row r="69" spans="1:9" ht="17.25" thickBot="1" x14ac:dyDescent="0.3">
      <c r="A69" s="47" t="s">
        <v>49</v>
      </c>
      <c r="B69" s="48">
        <f>SUM(B8:B68)</f>
        <v>1044</v>
      </c>
      <c r="C69" s="48">
        <f>SUM(C8:C68)</f>
        <v>1044</v>
      </c>
      <c r="D69" s="49"/>
      <c r="E69" s="50">
        <f>SUM(E8:E68)</f>
        <v>1695.8450000000003</v>
      </c>
      <c r="F69" s="49"/>
      <c r="G69" s="51">
        <f>SUM(G8:G68)</f>
        <v>1479.6850000000002</v>
      </c>
      <c r="I69" s="52">
        <f>(G69/E69)*100</f>
        <v>87.253552064015281</v>
      </c>
    </row>
    <row r="71" spans="1:9" x14ac:dyDescent="0.25">
      <c r="A71" s="53" t="s">
        <v>50</v>
      </c>
      <c r="B71" s="53"/>
      <c r="C71" s="53"/>
      <c r="D71" s="53"/>
      <c r="E71" s="53"/>
      <c r="F71" s="54">
        <f>B69</f>
        <v>1044</v>
      </c>
      <c r="G71" s="53" t="s">
        <v>51</v>
      </c>
    </row>
    <row r="72" spans="1:9" x14ac:dyDescent="0.25">
      <c r="A72" s="53" t="s">
        <v>52</v>
      </c>
      <c r="B72" s="53"/>
      <c r="C72" s="53"/>
      <c r="D72" s="53"/>
      <c r="E72" s="53"/>
      <c r="F72" s="55"/>
      <c r="G72" s="56"/>
    </row>
    <row r="73" spans="1:9" ht="20.25" x14ac:dyDescent="0.3">
      <c r="A73" s="57" t="s">
        <v>53</v>
      </c>
      <c r="B73" s="57"/>
      <c r="C73" s="57"/>
      <c r="D73" s="57"/>
      <c r="E73" s="57"/>
      <c r="F73" s="58">
        <f>F74</f>
        <v>1695.8450000000003</v>
      </c>
      <c r="G73" s="59" t="s">
        <v>54</v>
      </c>
    </row>
    <row r="74" spans="1:9" ht="19.5" x14ac:dyDescent="0.25">
      <c r="A74" s="60" t="s">
        <v>55</v>
      </c>
      <c r="B74" s="60"/>
      <c r="C74" s="60"/>
      <c r="D74" s="61"/>
      <c r="E74" s="61"/>
      <c r="F74" s="62">
        <f>E69</f>
        <v>1695.8450000000003</v>
      </c>
      <c r="G74" s="63" t="s">
        <v>56</v>
      </c>
    </row>
    <row r="75" spans="1:9" ht="20.25" x14ac:dyDescent="0.3">
      <c r="A75" s="57" t="s">
        <v>57</v>
      </c>
      <c r="B75" s="57"/>
      <c r="C75" s="57"/>
      <c r="D75" s="57"/>
      <c r="E75" s="57"/>
      <c r="F75" s="58">
        <f>G69</f>
        <v>1479.6850000000002</v>
      </c>
      <c r="G75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3"/>
  <sheetViews>
    <sheetView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9" ht="16.5" customHeight="1" x14ac:dyDescent="0.25">
      <c r="A1" s="71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71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71" t="s">
        <v>63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47</v>
      </c>
      <c r="B8" s="36"/>
      <c r="C8" s="36">
        <f>B9/2</f>
        <v>19.5</v>
      </c>
      <c r="D8" s="37">
        <v>3.19</v>
      </c>
      <c r="E8" s="37">
        <f>D8*C8</f>
        <v>62.204999999999998</v>
      </c>
      <c r="F8" s="37">
        <v>2.1</v>
      </c>
      <c r="G8" s="38">
        <f>F8*C8</f>
        <v>40.950000000000003</v>
      </c>
    </row>
    <row r="9" spans="1:9" x14ac:dyDescent="0.25">
      <c r="A9" s="39"/>
      <c r="B9" s="40">
        <v>39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42</v>
      </c>
      <c r="D10" s="41">
        <v>2.82</v>
      </c>
      <c r="E10" s="41">
        <f>D10*C10</f>
        <v>118.44</v>
      </c>
      <c r="F10" s="41">
        <v>2.2400000000000002</v>
      </c>
      <c r="G10" s="42">
        <f>F10*C10</f>
        <v>94.080000000000013</v>
      </c>
    </row>
    <row r="11" spans="1:9" x14ac:dyDescent="0.25">
      <c r="A11" s="39"/>
      <c r="B11" s="40">
        <v>45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40</v>
      </c>
      <c r="D12" s="41">
        <v>2.75</v>
      </c>
      <c r="E12" s="41">
        <f>D12*C12</f>
        <v>110</v>
      </c>
      <c r="F12" s="41">
        <v>2.1</v>
      </c>
      <c r="G12" s="42">
        <f>F12*C12</f>
        <v>84</v>
      </c>
    </row>
    <row r="13" spans="1:9" x14ac:dyDescent="0.25">
      <c r="A13" s="39"/>
      <c r="B13" s="40">
        <v>35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37</v>
      </c>
      <c r="D14" s="41">
        <v>2.79</v>
      </c>
      <c r="E14" s="41">
        <f>D14*C14</f>
        <v>103.23</v>
      </c>
      <c r="F14" s="41">
        <v>2.2000000000000002</v>
      </c>
      <c r="G14" s="42">
        <f>F14*C14</f>
        <v>81.400000000000006</v>
      </c>
    </row>
    <row r="15" spans="1:9" x14ac:dyDescent="0.25">
      <c r="A15" s="39"/>
      <c r="B15" s="40">
        <v>39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38.5</v>
      </c>
      <c r="D16" s="41">
        <v>2.86</v>
      </c>
      <c r="E16" s="41">
        <f>D16*C16</f>
        <v>110.11</v>
      </c>
      <c r="F16" s="41">
        <v>2.0499999999999998</v>
      </c>
      <c r="G16" s="42">
        <f>F16*C16</f>
        <v>78.924999999999997</v>
      </c>
    </row>
    <row r="17" spans="1:9" x14ac:dyDescent="0.25">
      <c r="A17" s="39"/>
      <c r="B17" s="40">
        <v>38</v>
      </c>
      <c r="C17" s="40"/>
      <c r="D17" s="41"/>
      <c r="E17" s="41"/>
      <c r="F17" s="41"/>
      <c r="G17" s="42"/>
    </row>
    <row r="18" spans="1:9" x14ac:dyDescent="0.25">
      <c r="A18" s="39">
        <v>5</v>
      </c>
      <c r="B18" s="40"/>
      <c r="C18" s="40">
        <f>(B17+B19)/2</f>
        <v>36.5</v>
      </c>
      <c r="D18" s="41">
        <v>2.75</v>
      </c>
      <c r="E18" s="41">
        <f>D18*C18</f>
        <v>100.375</v>
      </c>
      <c r="F18" s="41">
        <v>2.4</v>
      </c>
      <c r="G18" s="42">
        <f>F18*C18</f>
        <v>87.6</v>
      </c>
    </row>
    <row r="19" spans="1:9" x14ac:dyDescent="0.25">
      <c r="A19" s="39"/>
      <c r="B19" s="40">
        <v>35</v>
      </c>
      <c r="C19" s="40"/>
      <c r="D19" s="41"/>
      <c r="E19" s="41"/>
      <c r="F19" s="41"/>
      <c r="G19" s="42"/>
    </row>
    <row r="20" spans="1:9" x14ac:dyDescent="0.25">
      <c r="A20" s="39">
        <v>6</v>
      </c>
      <c r="B20" s="40"/>
      <c r="C20" s="40">
        <f>(B19+B21)/2</f>
        <v>34.5</v>
      </c>
      <c r="D20" s="41">
        <v>2.8</v>
      </c>
      <c r="E20" s="41">
        <f>D20*C20</f>
        <v>96.6</v>
      </c>
      <c r="F20" s="41">
        <v>2.44</v>
      </c>
      <c r="G20" s="42">
        <f>F20*C20</f>
        <v>84.179999999999993</v>
      </c>
    </row>
    <row r="21" spans="1:9" x14ac:dyDescent="0.25">
      <c r="A21" s="39"/>
      <c r="B21" s="40">
        <v>34</v>
      </c>
      <c r="C21" s="40"/>
      <c r="D21" s="41"/>
      <c r="E21" s="41"/>
      <c r="F21" s="41"/>
      <c r="G21" s="42"/>
    </row>
    <row r="22" spans="1:9" x14ac:dyDescent="0.25">
      <c r="A22" s="39">
        <v>7</v>
      </c>
      <c r="B22" s="40"/>
      <c r="C22" s="40">
        <f>(B21+B23)/2</f>
        <v>36</v>
      </c>
      <c r="D22" s="41">
        <v>2.78</v>
      </c>
      <c r="E22" s="41">
        <f>D22*C22</f>
        <v>100.08</v>
      </c>
      <c r="F22" s="41">
        <v>2.3199999999999998</v>
      </c>
      <c r="G22" s="42">
        <f>F22*C22</f>
        <v>83.52</v>
      </c>
    </row>
    <row r="23" spans="1:9" x14ac:dyDescent="0.25">
      <c r="A23" s="39"/>
      <c r="B23" s="40">
        <v>38</v>
      </c>
      <c r="C23" s="40"/>
      <c r="D23" s="41"/>
      <c r="E23" s="41"/>
      <c r="F23" s="41"/>
      <c r="G23" s="42"/>
    </row>
    <row r="24" spans="1:9" x14ac:dyDescent="0.25">
      <c r="A24" s="39">
        <v>8</v>
      </c>
      <c r="B24" s="40"/>
      <c r="C24" s="40">
        <f>(B23+B25)/2</f>
        <v>34.5</v>
      </c>
      <c r="D24" s="41">
        <v>2.8</v>
      </c>
      <c r="E24" s="41">
        <f>D24*C24</f>
        <v>96.6</v>
      </c>
      <c r="F24" s="41">
        <v>2.2599999999999998</v>
      </c>
      <c r="G24" s="42">
        <f>F24*C24</f>
        <v>77.97</v>
      </c>
    </row>
    <row r="25" spans="1:9" x14ac:dyDescent="0.25">
      <c r="A25" s="39"/>
      <c r="B25" s="40">
        <v>31</v>
      </c>
      <c r="C25" s="40"/>
      <c r="D25" s="41"/>
      <c r="E25" s="41"/>
      <c r="F25" s="41"/>
      <c r="G25" s="42"/>
    </row>
    <row r="26" spans="1:9" x14ac:dyDescent="0.25">
      <c r="A26" s="43" t="s">
        <v>48</v>
      </c>
      <c r="B26" s="44"/>
      <c r="C26" s="44">
        <f>B25/2</f>
        <v>15.5</v>
      </c>
      <c r="D26" s="45">
        <v>1.23</v>
      </c>
      <c r="E26" s="45">
        <f>D26*C26</f>
        <v>19.065000000000001</v>
      </c>
      <c r="F26" s="45">
        <v>1.83</v>
      </c>
      <c r="G26" s="46">
        <f>F26*C26</f>
        <v>28.365000000000002</v>
      </c>
    </row>
    <row r="27" spans="1:9" ht="17.25" thickBot="1" x14ac:dyDescent="0.3">
      <c r="A27" s="47" t="s">
        <v>49</v>
      </c>
      <c r="B27" s="48">
        <f>SUM(B8:B26)</f>
        <v>334</v>
      </c>
      <c r="C27" s="48">
        <f>SUM(C8:C26)</f>
        <v>334</v>
      </c>
      <c r="D27" s="49"/>
      <c r="E27" s="50">
        <f>SUM(E8:E26)</f>
        <v>916.70500000000015</v>
      </c>
      <c r="F27" s="49"/>
      <c r="G27" s="51">
        <f>SUM(G8:G26)</f>
        <v>740.99</v>
      </c>
      <c r="I27" s="52">
        <f>(G27/E27)*100</f>
        <v>80.831892484496095</v>
      </c>
    </row>
    <row r="29" spans="1:9" x14ac:dyDescent="0.25">
      <c r="A29" s="53" t="s">
        <v>50</v>
      </c>
      <c r="B29" s="53"/>
      <c r="C29" s="53"/>
      <c r="D29" s="53"/>
      <c r="E29" s="53"/>
      <c r="F29" s="54">
        <f>B27</f>
        <v>334</v>
      </c>
      <c r="G29" s="53" t="s">
        <v>51</v>
      </c>
    </row>
    <row r="30" spans="1:9" x14ac:dyDescent="0.25">
      <c r="A30" s="53" t="s">
        <v>52</v>
      </c>
      <c r="B30" s="53"/>
      <c r="C30" s="53"/>
      <c r="D30" s="53"/>
      <c r="E30" s="53"/>
      <c r="F30" s="55"/>
      <c r="G30" s="56"/>
    </row>
    <row r="31" spans="1:9" ht="20.25" x14ac:dyDescent="0.3">
      <c r="A31" s="57" t="s">
        <v>53</v>
      </c>
      <c r="B31" s="57"/>
      <c r="C31" s="57"/>
      <c r="D31" s="57"/>
      <c r="E31" s="57"/>
      <c r="F31" s="58">
        <f>F32</f>
        <v>916.70500000000015</v>
      </c>
      <c r="G31" s="59" t="s">
        <v>54</v>
      </c>
    </row>
    <row r="32" spans="1:9" ht="19.5" x14ac:dyDescent="0.25">
      <c r="A32" s="60" t="s">
        <v>55</v>
      </c>
      <c r="B32" s="60"/>
      <c r="C32" s="60"/>
      <c r="D32" s="61"/>
      <c r="E32" s="61"/>
      <c r="F32" s="62">
        <f>E27</f>
        <v>916.70500000000015</v>
      </c>
      <c r="G32" s="63" t="s">
        <v>56</v>
      </c>
    </row>
    <row r="33" spans="1:7" ht="20.25" x14ac:dyDescent="0.3">
      <c r="A33" s="57" t="s">
        <v>57</v>
      </c>
      <c r="B33" s="57"/>
      <c r="C33" s="57"/>
      <c r="D33" s="57"/>
      <c r="E33" s="57"/>
      <c r="F33" s="58">
        <f>G27</f>
        <v>740.99</v>
      </c>
      <c r="G33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topLeftCell="A4"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9" ht="16.5" customHeight="1" x14ac:dyDescent="0.25">
      <c r="A1" s="73" t="s">
        <v>39</v>
      </c>
      <c r="B1" s="71"/>
      <c r="C1" s="71"/>
      <c r="D1" s="71"/>
      <c r="E1" s="71"/>
      <c r="F1" s="71"/>
      <c r="G1" s="71"/>
      <c r="H1" s="31"/>
    </row>
    <row r="2" spans="1:9" ht="16.5" customHeight="1" x14ac:dyDescent="0.25">
      <c r="A2" s="73" t="s">
        <v>34</v>
      </c>
      <c r="B2" s="71"/>
      <c r="C2" s="71"/>
      <c r="D2" s="71"/>
      <c r="E2" s="71"/>
      <c r="F2" s="71"/>
      <c r="G2" s="71"/>
      <c r="H2" s="31"/>
      <c r="I2" s="31"/>
    </row>
    <row r="3" spans="1:9" ht="16.5" customHeight="1" x14ac:dyDescent="0.25">
      <c r="A3" s="73" t="s">
        <v>67</v>
      </c>
      <c r="B3" s="71"/>
      <c r="C3" s="71"/>
      <c r="D3" s="71"/>
      <c r="E3" s="71"/>
      <c r="F3" s="71"/>
      <c r="G3" s="71"/>
      <c r="H3" s="31"/>
      <c r="I3" s="31"/>
    </row>
    <row r="5" spans="1:9" ht="17.25" thickBot="1" x14ac:dyDescent="0.3"/>
    <row r="6" spans="1:9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9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9" x14ac:dyDescent="0.25">
      <c r="A8" s="35" t="s">
        <v>65</v>
      </c>
      <c r="B8" s="36"/>
      <c r="C8" s="36">
        <f>B9/2</f>
        <v>22</v>
      </c>
      <c r="D8" s="37">
        <v>5.73</v>
      </c>
      <c r="E8" s="37">
        <f>D8*C8</f>
        <v>126.06</v>
      </c>
      <c r="F8" s="37">
        <v>3.52</v>
      </c>
      <c r="G8" s="38">
        <f>F8*C8</f>
        <v>77.44</v>
      </c>
    </row>
    <row r="9" spans="1:9" x14ac:dyDescent="0.25">
      <c r="A9" s="39"/>
      <c r="B9" s="40">
        <v>44</v>
      </c>
      <c r="C9" s="40"/>
      <c r="D9" s="41"/>
      <c r="E9" s="41"/>
      <c r="F9" s="41"/>
      <c r="G9" s="42"/>
    </row>
    <row r="10" spans="1:9" x14ac:dyDescent="0.25">
      <c r="A10" s="39">
        <v>1</v>
      </c>
      <c r="B10" s="40"/>
      <c r="C10" s="40">
        <f>(B9+B11)/2</f>
        <v>42</v>
      </c>
      <c r="D10" s="41">
        <v>4.6900000000000004</v>
      </c>
      <c r="E10" s="41">
        <f>D10*C10</f>
        <v>196.98000000000002</v>
      </c>
      <c r="F10" s="41">
        <v>4.49</v>
      </c>
      <c r="G10" s="42">
        <f>F10*C10</f>
        <v>188.58</v>
      </c>
    </row>
    <row r="11" spans="1:9" x14ac:dyDescent="0.25">
      <c r="A11" s="39"/>
      <c r="B11" s="40">
        <v>40</v>
      </c>
      <c r="C11" s="40"/>
      <c r="D11" s="41"/>
      <c r="E11" s="41"/>
      <c r="F11" s="41"/>
      <c r="G11" s="42"/>
    </row>
    <row r="12" spans="1:9" x14ac:dyDescent="0.25">
      <c r="A12" s="39">
        <v>2</v>
      </c>
      <c r="B12" s="40"/>
      <c r="C12" s="40">
        <f>(B11+B13)/2</f>
        <v>41.5</v>
      </c>
      <c r="D12" s="41">
        <v>4.37</v>
      </c>
      <c r="E12" s="41">
        <f>D12*C12</f>
        <v>181.35500000000002</v>
      </c>
      <c r="F12" s="41">
        <v>4.59</v>
      </c>
      <c r="G12" s="42">
        <f>F12*C12</f>
        <v>190.48499999999999</v>
      </c>
    </row>
    <row r="13" spans="1:9" x14ac:dyDescent="0.25">
      <c r="A13" s="39"/>
      <c r="B13" s="40">
        <v>43</v>
      </c>
      <c r="C13" s="40"/>
      <c r="D13" s="41"/>
      <c r="E13" s="41"/>
      <c r="F13" s="41"/>
      <c r="G13" s="42"/>
    </row>
    <row r="14" spans="1:9" x14ac:dyDescent="0.25">
      <c r="A14" s="39">
        <v>3</v>
      </c>
      <c r="B14" s="40"/>
      <c r="C14" s="40">
        <f>(B13+B15)/2</f>
        <v>41.5</v>
      </c>
      <c r="D14" s="41">
        <v>5.31</v>
      </c>
      <c r="E14" s="41">
        <f>D14*C14</f>
        <v>220.36499999999998</v>
      </c>
      <c r="F14" s="41">
        <v>3.49</v>
      </c>
      <c r="G14" s="42">
        <f>F14*C14</f>
        <v>144.83500000000001</v>
      </c>
    </row>
    <row r="15" spans="1:9" x14ac:dyDescent="0.25">
      <c r="A15" s="39"/>
      <c r="B15" s="40">
        <v>40</v>
      </c>
      <c r="C15" s="40"/>
      <c r="D15" s="41"/>
      <c r="E15" s="41"/>
      <c r="F15" s="41"/>
      <c r="G15" s="42"/>
    </row>
    <row r="16" spans="1:9" x14ac:dyDescent="0.25">
      <c r="A16" s="39">
        <v>4</v>
      </c>
      <c r="B16" s="40"/>
      <c r="C16" s="40">
        <f>(B15+B17)/2</f>
        <v>34.5</v>
      </c>
      <c r="D16" s="41">
        <v>4.28</v>
      </c>
      <c r="E16" s="41">
        <f>D16*C16</f>
        <v>147.66</v>
      </c>
      <c r="F16" s="41">
        <v>3.45</v>
      </c>
      <c r="G16" s="42">
        <f>F16*C16</f>
        <v>119.02500000000001</v>
      </c>
    </row>
    <row r="17" spans="1:7" x14ac:dyDescent="0.25">
      <c r="A17" s="39"/>
      <c r="B17" s="40">
        <v>29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30.5</v>
      </c>
      <c r="D18" s="41">
        <v>4.91</v>
      </c>
      <c r="E18" s="41">
        <f>D18*C18</f>
        <v>149.755</v>
      </c>
      <c r="F18" s="41">
        <v>3.85</v>
      </c>
      <c r="G18" s="42">
        <f>F18*C18</f>
        <v>117.425</v>
      </c>
    </row>
    <row r="19" spans="1:7" x14ac:dyDescent="0.25">
      <c r="A19" s="39"/>
      <c r="B19" s="40">
        <v>32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34</v>
      </c>
      <c r="D20" s="41">
        <v>5.28</v>
      </c>
      <c r="E20" s="41">
        <f>D20*C20</f>
        <v>179.52</v>
      </c>
      <c r="F20" s="41">
        <v>3.9</v>
      </c>
      <c r="G20" s="42">
        <f>F20*C20</f>
        <v>132.6</v>
      </c>
    </row>
    <row r="21" spans="1:7" x14ac:dyDescent="0.25">
      <c r="A21" s="39"/>
      <c r="B21" s="40">
        <v>36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36</v>
      </c>
      <c r="D22" s="41">
        <v>4.34</v>
      </c>
      <c r="E22" s="41">
        <f>D22*C22</f>
        <v>156.24</v>
      </c>
      <c r="F22" s="41">
        <v>4.34</v>
      </c>
      <c r="G22" s="42">
        <f>F22*C22</f>
        <v>156.24</v>
      </c>
    </row>
    <row r="23" spans="1:7" x14ac:dyDescent="0.25">
      <c r="A23" s="39"/>
      <c r="B23" s="40">
        <v>36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38</v>
      </c>
      <c r="D24" s="41">
        <v>4.5</v>
      </c>
      <c r="E24" s="41">
        <f>D24*C24</f>
        <v>171</v>
      </c>
      <c r="F24" s="41">
        <v>5.16</v>
      </c>
      <c r="G24" s="42">
        <f>F24*C24</f>
        <v>196.08</v>
      </c>
    </row>
    <row r="25" spans="1:7" x14ac:dyDescent="0.25">
      <c r="A25" s="39"/>
      <c r="B25" s="40">
        <v>40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40"/>
      <c r="C26" s="40">
        <f>(B25+B27)/2</f>
        <v>34.5</v>
      </c>
      <c r="D26" s="41">
        <v>3.55</v>
      </c>
      <c r="E26" s="41">
        <f>D26*C26</f>
        <v>122.47499999999999</v>
      </c>
      <c r="F26" s="41">
        <v>4.3099999999999996</v>
      </c>
      <c r="G26" s="42">
        <f>F26*C26</f>
        <v>148.69499999999999</v>
      </c>
    </row>
    <row r="27" spans="1:7" x14ac:dyDescent="0.25">
      <c r="A27" s="39"/>
      <c r="B27" s="40">
        <v>29</v>
      </c>
      <c r="C27" s="40"/>
      <c r="D27" s="41"/>
      <c r="E27" s="41"/>
      <c r="F27" s="41"/>
      <c r="G27" s="42"/>
    </row>
    <row r="28" spans="1:7" x14ac:dyDescent="0.25">
      <c r="A28" s="39">
        <v>10</v>
      </c>
      <c r="B28" s="40"/>
      <c r="C28" s="40">
        <f>(B27+B29)/2</f>
        <v>29</v>
      </c>
      <c r="D28" s="41">
        <v>4.1500000000000004</v>
      </c>
      <c r="E28" s="41">
        <f>D28*C28</f>
        <v>120.35000000000001</v>
      </c>
      <c r="F28" s="41">
        <v>4.42</v>
      </c>
      <c r="G28" s="42">
        <f>F28*C28</f>
        <v>128.18</v>
      </c>
    </row>
    <row r="29" spans="1:7" x14ac:dyDescent="0.25">
      <c r="A29" s="39"/>
      <c r="B29" s="40">
        <v>29</v>
      </c>
      <c r="C29" s="40"/>
      <c r="D29" s="41"/>
      <c r="E29" s="41"/>
      <c r="F29" s="41"/>
      <c r="G29" s="42"/>
    </row>
    <row r="30" spans="1:7" x14ac:dyDescent="0.25">
      <c r="A30" s="39">
        <v>11</v>
      </c>
      <c r="B30" s="40"/>
      <c r="C30" s="40">
        <f>(B29+B31)/2</f>
        <v>31.5</v>
      </c>
      <c r="D30" s="41">
        <v>2.95</v>
      </c>
      <c r="E30" s="41">
        <f>D30*C30</f>
        <v>92.925000000000011</v>
      </c>
      <c r="F30" s="41">
        <v>4.8899999999999997</v>
      </c>
      <c r="G30" s="42">
        <f>F30*C30</f>
        <v>154.035</v>
      </c>
    </row>
    <row r="31" spans="1:7" x14ac:dyDescent="0.25">
      <c r="A31" s="70"/>
      <c r="B31" s="67">
        <v>34</v>
      </c>
      <c r="C31" s="40"/>
      <c r="D31" s="68"/>
      <c r="E31" s="68"/>
      <c r="F31" s="68"/>
      <c r="G31" s="69"/>
    </row>
    <row r="32" spans="1:7" x14ac:dyDescent="0.25">
      <c r="A32" s="43" t="s">
        <v>66</v>
      </c>
      <c r="B32" s="44"/>
      <c r="C32" s="44">
        <f>B31/2</f>
        <v>17</v>
      </c>
      <c r="D32" s="45">
        <v>2.11</v>
      </c>
      <c r="E32" s="45">
        <f>D32*C32</f>
        <v>35.869999999999997</v>
      </c>
      <c r="F32" s="45">
        <v>3.3</v>
      </c>
      <c r="G32" s="46">
        <f>F32*C32</f>
        <v>56.099999999999994</v>
      </c>
    </row>
    <row r="33" spans="1:9" ht="17.25" thickBot="1" x14ac:dyDescent="0.3">
      <c r="A33" s="47" t="s">
        <v>49</v>
      </c>
      <c r="B33" s="48">
        <f>SUM(B8:B32)</f>
        <v>432</v>
      </c>
      <c r="C33" s="48">
        <f>SUM(C8:C32)</f>
        <v>432</v>
      </c>
      <c r="D33" s="49"/>
      <c r="E33" s="50">
        <f>SUM(E8:E32)</f>
        <v>1900.5549999999996</v>
      </c>
      <c r="F33" s="49"/>
      <c r="G33" s="51">
        <f>SUM(G8:G32)</f>
        <v>1809.72</v>
      </c>
      <c r="I33" s="52">
        <f>(G33/E33)*100</f>
        <v>95.22060661227907</v>
      </c>
    </row>
    <row r="35" spans="1:9" x14ac:dyDescent="0.25">
      <c r="A35" s="53" t="s">
        <v>50</v>
      </c>
      <c r="B35" s="53"/>
      <c r="C35" s="53"/>
      <c r="D35" s="53"/>
      <c r="E35" s="53"/>
      <c r="F35" s="54">
        <f>B33</f>
        <v>432</v>
      </c>
      <c r="G35" s="53" t="s">
        <v>51</v>
      </c>
    </row>
    <row r="36" spans="1:9" x14ac:dyDescent="0.25">
      <c r="A36" s="53" t="s">
        <v>52</v>
      </c>
      <c r="B36" s="53"/>
      <c r="C36" s="53"/>
      <c r="D36" s="53"/>
      <c r="E36" s="53"/>
      <c r="F36" s="55"/>
      <c r="G36" s="56"/>
    </row>
    <row r="37" spans="1:9" ht="20.25" x14ac:dyDescent="0.3">
      <c r="A37" s="57" t="s">
        <v>53</v>
      </c>
      <c r="B37" s="57"/>
      <c r="C37" s="57"/>
      <c r="D37" s="57"/>
      <c r="E37" s="57"/>
      <c r="F37" s="58">
        <f>F38</f>
        <v>1900.5549999999996</v>
      </c>
      <c r="G37" s="59" t="s">
        <v>54</v>
      </c>
    </row>
    <row r="38" spans="1:9" ht="19.5" x14ac:dyDescent="0.25">
      <c r="A38" s="60" t="s">
        <v>55</v>
      </c>
      <c r="B38" s="60"/>
      <c r="C38" s="60"/>
      <c r="D38" s="61"/>
      <c r="E38" s="61"/>
      <c r="F38" s="62">
        <f>E33</f>
        <v>1900.5549999999996</v>
      </c>
      <c r="G38" s="63" t="s">
        <v>56</v>
      </c>
    </row>
    <row r="39" spans="1:9" ht="20.25" x14ac:dyDescent="0.3">
      <c r="A39" s="57" t="s">
        <v>57</v>
      </c>
      <c r="B39" s="57"/>
      <c r="C39" s="57"/>
      <c r="D39" s="57"/>
      <c r="E39" s="57"/>
      <c r="F39" s="58">
        <f>G33</f>
        <v>1809.72</v>
      </c>
      <c r="G39" s="59" t="s">
        <v>54</v>
      </c>
    </row>
  </sheetData>
  <mergeCells count="4"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5"/>
  <sheetViews>
    <sheetView topLeftCell="A72"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10" ht="16.5" customHeight="1" x14ac:dyDescent="0.25">
      <c r="A1" s="221" t="s">
        <v>39</v>
      </c>
      <c r="B1" s="221"/>
      <c r="C1" s="221"/>
      <c r="D1" s="221"/>
      <c r="E1" s="221"/>
      <c r="F1" s="221"/>
      <c r="G1" s="221"/>
      <c r="H1" s="31"/>
    </row>
    <row r="2" spans="1:10" ht="16.5" customHeight="1" x14ac:dyDescent="0.25">
      <c r="A2" s="221" t="str">
        <f>'[1]TH KL'!A2</f>
        <v>CÔNG TRÌNH: SỬA CHỮA, NẠO VÉT  KÊNH THỦY LỢI NỘI ĐỒNG</v>
      </c>
      <c r="B2" s="221"/>
      <c r="C2" s="221"/>
      <c r="D2" s="221"/>
      <c r="E2" s="221"/>
      <c r="F2" s="221"/>
      <c r="G2" s="221"/>
      <c r="H2" s="31"/>
      <c r="I2" s="31"/>
    </row>
    <row r="3" spans="1:10" ht="16.5" customHeight="1" x14ac:dyDescent="0.25">
      <c r="A3" s="221" t="str">
        <f>'[1]Công trình'!F6</f>
        <v>HẠNG MỤC: NẠO VÉT, ĐẮP BỜ TUYẾN KÊNH CỬA LÀNG VŨ VỊ</v>
      </c>
      <c r="B3" s="221"/>
      <c r="C3" s="221"/>
      <c r="D3" s="221"/>
      <c r="E3" s="221"/>
      <c r="F3" s="221"/>
      <c r="G3" s="221"/>
      <c r="H3" s="31"/>
      <c r="I3" s="31"/>
    </row>
    <row r="5" spans="1:10" ht="17.25" thickBot="1" x14ac:dyDescent="0.3"/>
    <row r="6" spans="1:10" ht="16.5" customHeight="1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  <c r="J6" s="32" t="s">
        <v>39</v>
      </c>
    </row>
    <row r="7" spans="1:10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  <c r="J7" s="32" t="s">
        <v>34</v>
      </c>
    </row>
    <row r="8" spans="1:10" x14ac:dyDescent="0.25">
      <c r="A8" s="35" t="s">
        <v>47</v>
      </c>
      <c r="B8" s="36"/>
      <c r="C8" s="36">
        <f>B9/2</f>
        <v>21.5</v>
      </c>
      <c r="D8" s="37">
        <v>3.19</v>
      </c>
      <c r="E8" s="37">
        <f>D8*C8</f>
        <v>68.584999999999994</v>
      </c>
      <c r="F8" s="37">
        <v>2.1</v>
      </c>
      <c r="G8" s="38">
        <f>F8*C8</f>
        <v>45.15</v>
      </c>
      <c r="J8" s="32" t="s">
        <v>105</v>
      </c>
    </row>
    <row r="9" spans="1:10" x14ac:dyDescent="0.25">
      <c r="A9" s="39"/>
      <c r="B9" s="40">
        <v>43</v>
      </c>
      <c r="C9" s="40"/>
      <c r="D9" s="41"/>
      <c r="E9" s="41"/>
      <c r="F9" s="41"/>
      <c r="G9" s="42"/>
    </row>
    <row r="10" spans="1:10" x14ac:dyDescent="0.25">
      <c r="A10" s="39">
        <v>1</v>
      </c>
      <c r="B10" s="40"/>
      <c r="C10" s="40">
        <f>(B9+B11)/2</f>
        <v>43.5</v>
      </c>
      <c r="D10" s="41">
        <v>2.82</v>
      </c>
      <c r="E10" s="41">
        <f>D10*C10</f>
        <v>122.66999999999999</v>
      </c>
      <c r="F10" s="41">
        <v>2.2400000000000002</v>
      </c>
      <c r="G10" s="42">
        <f>F10*C10</f>
        <v>97.440000000000012</v>
      </c>
    </row>
    <row r="11" spans="1:10" x14ac:dyDescent="0.25">
      <c r="A11" s="39"/>
      <c r="B11" s="40">
        <v>44</v>
      </c>
      <c r="C11" s="40"/>
      <c r="D11" s="41"/>
      <c r="E11" s="41"/>
      <c r="F11" s="41"/>
      <c r="G11" s="42"/>
    </row>
    <row r="12" spans="1:10" x14ac:dyDescent="0.25">
      <c r="A12" s="39">
        <v>2</v>
      </c>
      <c r="B12" s="40"/>
      <c r="C12" s="40">
        <f>(B11+B13)/2</f>
        <v>41.5</v>
      </c>
      <c r="D12" s="41">
        <v>2.75</v>
      </c>
      <c r="E12" s="41">
        <f>D12*C12</f>
        <v>114.125</v>
      </c>
      <c r="F12" s="41">
        <v>2.1</v>
      </c>
      <c r="G12" s="42">
        <f>F12*C12</f>
        <v>87.15</v>
      </c>
    </row>
    <row r="13" spans="1:10" x14ac:dyDescent="0.25">
      <c r="A13" s="39"/>
      <c r="B13" s="40">
        <v>39</v>
      </c>
      <c r="C13" s="40"/>
      <c r="D13" s="41"/>
      <c r="E13" s="41"/>
      <c r="F13" s="41"/>
      <c r="G13" s="42"/>
    </row>
    <row r="14" spans="1:10" x14ac:dyDescent="0.25">
      <c r="A14" s="39">
        <v>3</v>
      </c>
      <c r="B14" s="40"/>
      <c r="C14" s="40">
        <f>(B13+B15)/2</f>
        <v>28.5</v>
      </c>
      <c r="D14" s="41">
        <v>2.79</v>
      </c>
      <c r="E14" s="41">
        <f>D14*C14</f>
        <v>79.515000000000001</v>
      </c>
      <c r="F14" s="41">
        <v>2.2000000000000002</v>
      </c>
      <c r="G14" s="42">
        <f>F14*C14</f>
        <v>62.7</v>
      </c>
    </row>
    <row r="15" spans="1:10" x14ac:dyDescent="0.25">
      <c r="A15" s="39"/>
      <c r="B15" s="40">
        <v>18</v>
      </c>
      <c r="C15" s="40"/>
      <c r="D15" s="41"/>
      <c r="E15" s="41"/>
      <c r="F15" s="41"/>
      <c r="G15" s="42"/>
    </row>
    <row r="16" spans="1:10" x14ac:dyDescent="0.25">
      <c r="A16" s="39">
        <v>4</v>
      </c>
      <c r="B16" s="40"/>
      <c r="C16" s="40">
        <f>(B15+B17)/2</f>
        <v>26.5</v>
      </c>
      <c r="D16" s="41">
        <v>2.86</v>
      </c>
      <c r="E16" s="41">
        <f>D16*C16</f>
        <v>75.789999999999992</v>
      </c>
      <c r="F16" s="41">
        <v>2.0499999999999998</v>
      </c>
      <c r="G16" s="42">
        <f>F16*C16</f>
        <v>54.324999999999996</v>
      </c>
    </row>
    <row r="17" spans="1:7" x14ac:dyDescent="0.25">
      <c r="A17" s="39"/>
      <c r="B17" s="40">
        <v>35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31</v>
      </c>
      <c r="D18" s="41">
        <v>2.75</v>
      </c>
      <c r="E18" s="41">
        <f>D18*C18</f>
        <v>85.25</v>
      </c>
      <c r="F18" s="41">
        <v>2.4</v>
      </c>
      <c r="G18" s="42">
        <f>F18*C18</f>
        <v>74.399999999999991</v>
      </c>
    </row>
    <row r="19" spans="1:7" x14ac:dyDescent="0.25">
      <c r="A19" s="39"/>
      <c r="B19" s="40">
        <v>27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26.5</v>
      </c>
      <c r="D20" s="41">
        <v>2.8</v>
      </c>
      <c r="E20" s="41">
        <f>D20*C20</f>
        <v>74.199999999999989</v>
      </c>
      <c r="F20" s="41">
        <v>2.44</v>
      </c>
      <c r="G20" s="42">
        <f>F20*C20</f>
        <v>64.66</v>
      </c>
    </row>
    <row r="21" spans="1:7" x14ac:dyDescent="0.25">
      <c r="A21" s="39"/>
      <c r="B21" s="40">
        <v>26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29.5</v>
      </c>
      <c r="D22" s="41">
        <v>2.78</v>
      </c>
      <c r="E22" s="41">
        <f>D22*C22</f>
        <v>82.009999999999991</v>
      </c>
      <c r="F22" s="41">
        <v>2.3199999999999998</v>
      </c>
      <c r="G22" s="42">
        <f>F22*C22</f>
        <v>68.44</v>
      </c>
    </row>
    <row r="23" spans="1:7" x14ac:dyDescent="0.25">
      <c r="A23" s="39"/>
      <c r="B23" s="40">
        <v>33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30</v>
      </c>
      <c r="D24" s="41">
        <v>2.8</v>
      </c>
      <c r="E24" s="41">
        <f>D24*C24</f>
        <v>84</v>
      </c>
      <c r="F24" s="41">
        <v>2.2599999999999998</v>
      </c>
      <c r="G24" s="42">
        <f>F24*C24</f>
        <v>67.8</v>
      </c>
    </row>
    <row r="25" spans="1:7" x14ac:dyDescent="0.25">
      <c r="A25" s="39"/>
      <c r="B25" s="40">
        <v>27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67"/>
      <c r="C26" s="40">
        <f>(B25+B27)/2</f>
        <v>27.5</v>
      </c>
      <c r="D26" s="68"/>
      <c r="E26" s="68"/>
      <c r="F26" s="68"/>
      <c r="G26" s="69"/>
    </row>
    <row r="27" spans="1:7" x14ac:dyDescent="0.25">
      <c r="A27" s="39"/>
      <c r="B27" s="67">
        <v>28</v>
      </c>
      <c r="C27" s="40"/>
      <c r="D27" s="68"/>
      <c r="E27" s="68"/>
      <c r="F27" s="68"/>
      <c r="G27" s="69"/>
    </row>
    <row r="28" spans="1:7" x14ac:dyDescent="0.25">
      <c r="A28" s="39">
        <v>10</v>
      </c>
      <c r="B28" s="67"/>
      <c r="C28" s="40">
        <f>(B27+B29)/2</f>
        <v>31.5</v>
      </c>
      <c r="D28" s="68"/>
      <c r="E28" s="68"/>
      <c r="F28" s="68"/>
      <c r="G28" s="69"/>
    </row>
    <row r="29" spans="1:7" x14ac:dyDescent="0.25">
      <c r="A29" s="39"/>
      <c r="B29" s="67">
        <v>35</v>
      </c>
      <c r="C29" s="40"/>
      <c r="D29" s="68"/>
      <c r="E29" s="68"/>
      <c r="F29" s="68"/>
      <c r="G29" s="69"/>
    </row>
    <row r="30" spans="1:7" x14ac:dyDescent="0.25">
      <c r="A30" s="39">
        <v>11</v>
      </c>
      <c r="B30" s="67"/>
      <c r="C30" s="40">
        <f>(B29+B31)/2</f>
        <v>34</v>
      </c>
      <c r="D30" s="68"/>
      <c r="E30" s="68"/>
      <c r="F30" s="68"/>
      <c r="G30" s="69"/>
    </row>
    <row r="31" spans="1:7" x14ac:dyDescent="0.25">
      <c r="A31" s="39"/>
      <c r="B31" s="67">
        <v>33</v>
      </c>
      <c r="C31" s="40"/>
      <c r="D31" s="68"/>
      <c r="E31" s="68"/>
      <c r="F31" s="68"/>
      <c r="G31" s="69"/>
    </row>
    <row r="32" spans="1:7" x14ac:dyDescent="0.25">
      <c r="A32" s="39">
        <v>12</v>
      </c>
      <c r="B32" s="67"/>
      <c r="C32" s="40">
        <f>(B31+B33)/2</f>
        <v>34.5</v>
      </c>
      <c r="D32" s="68"/>
      <c r="E32" s="68"/>
      <c r="F32" s="68"/>
      <c r="G32" s="69"/>
    </row>
    <row r="33" spans="1:7" x14ac:dyDescent="0.25">
      <c r="A33" s="39"/>
      <c r="B33" s="67">
        <v>36</v>
      </c>
      <c r="C33" s="40"/>
      <c r="D33" s="68"/>
      <c r="E33" s="68"/>
      <c r="F33" s="68"/>
      <c r="G33" s="69"/>
    </row>
    <row r="34" spans="1:7" x14ac:dyDescent="0.25">
      <c r="A34" s="39">
        <v>13</v>
      </c>
      <c r="B34" s="67"/>
      <c r="C34" s="40">
        <f>(B33+B35)/2</f>
        <v>30.5</v>
      </c>
      <c r="D34" s="68"/>
      <c r="E34" s="68"/>
      <c r="F34" s="68"/>
      <c r="G34" s="69"/>
    </row>
    <row r="35" spans="1:7" x14ac:dyDescent="0.25">
      <c r="A35" s="39"/>
      <c r="B35" s="67">
        <v>25</v>
      </c>
      <c r="C35" s="40"/>
      <c r="D35" s="68"/>
      <c r="E35" s="68"/>
      <c r="F35" s="68"/>
      <c r="G35" s="69"/>
    </row>
    <row r="36" spans="1:7" x14ac:dyDescent="0.25">
      <c r="A36" s="39">
        <v>14</v>
      </c>
      <c r="B36" s="67"/>
      <c r="C36" s="40">
        <f>(B35+B37)/2</f>
        <v>26</v>
      </c>
      <c r="D36" s="68"/>
      <c r="E36" s="68"/>
      <c r="F36" s="68"/>
      <c r="G36" s="69"/>
    </row>
    <row r="37" spans="1:7" x14ac:dyDescent="0.25">
      <c r="A37" s="39"/>
      <c r="B37" s="67">
        <v>27</v>
      </c>
      <c r="C37" s="40"/>
      <c r="D37" s="68"/>
      <c r="E37" s="68"/>
      <c r="F37" s="68"/>
      <c r="G37" s="69"/>
    </row>
    <row r="38" spans="1:7" x14ac:dyDescent="0.25">
      <c r="A38" s="39">
        <v>15</v>
      </c>
      <c r="B38" s="67"/>
      <c r="C38" s="40">
        <f>(B37+B39)/2</f>
        <v>25</v>
      </c>
      <c r="D38" s="68"/>
      <c r="E38" s="68"/>
      <c r="F38" s="68"/>
      <c r="G38" s="69"/>
    </row>
    <row r="39" spans="1:7" x14ac:dyDescent="0.25">
      <c r="A39" s="39"/>
      <c r="B39" s="67">
        <v>23</v>
      </c>
      <c r="C39" s="40"/>
      <c r="D39" s="68"/>
      <c r="E39" s="68"/>
      <c r="F39" s="68"/>
      <c r="G39" s="69"/>
    </row>
    <row r="40" spans="1:7" x14ac:dyDescent="0.25">
      <c r="A40" s="39">
        <v>16</v>
      </c>
      <c r="B40" s="67"/>
      <c r="C40" s="40">
        <f>(B39+B41)/2</f>
        <v>23.5</v>
      </c>
      <c r="D40" s="68"/>
      <c r="E40" s="68"/>
      <c r="F40" s="68"/>
      <c r="G40" s="69"/>
    </row>
    <row r="41" spans="1:7" x14ac:dyDescent="0.25">
      <c r="A41" s="39"/>
      <c r="B41" s="67">
        <v>24</v>
      </c>
      <c r="C41" s="40"/>
      <c r="D41" s="68"/>
      <c r="E41" s="68"/>
      <c r="F41" s="68"/>
      <c r="G41" s="69"/>
    </row>
    <row r="42" spans="1:7" x14ac:dyDescent="0.25">
      <c r="A42" s="39">
        <v>17</v>
      </c>
      <c r="B42" s="67"/>
      <c r="C42" s="40">
        <f>(B41+B43)/2</f>
        <v>24.5</v>
      </c>
      <c r="D42" s="68"/>
      <c r="E42" s="68"/>
      <c r="F42" s="68"/>
      <c r="G42" s="69"/>
    </row>
    <row r="43" spans="1:7" x14ac:dyDescent="0.25">
      <c r="A43" s="39"/>
      <c r="B43" s="67">
        <v>25</v>
      </c>
      <c r="C43" s="40"/>
      <c r="D43" s="68"/>
      <c r="E43" s="68"/>
      <c r="F43" s="68"/>
      <c r="G43" s="69"/>
    </row>
    <row r="44" spans="1:7" x14ac:dyDescent="0.25">
      <c r="A44" s="39">
        <v>18</v>
      </c>
      <c r="B44" s="67"/>
      <c r="C44" s="40">
        <f>(B43+B45)/2</f>
        <v>27.5</v>
      </c>
      <c r="D44" s="68"/>
      <c r="E44" s="68"/>
      <c r="F44" s="68"/>
      <c r="G44" s="69"/>
    </row>
    <row r="45" spans="1:7" x14ac:dyDescent="0.25">
      <c r="A45" s="39"/>
      <c r="B45" s="67">
        <v>30</v>
      </c>
      <c r="C45" s="40"/>
      <c r="D45" s="68"/>
      <c r="E45" s="68"/>
      <c r="F45" s="68"/>
      <c r="G45" s="69"/>
    </row>
    <row r="46" spans="1:7" x14ac:dyDescent="0.25">
      <c r="A46" s="39">
        <v>19</v>
      </c>
      <c r="B46" s="67"/>
      <c r="C46" s="40">
        <f>(B45+B47)/2</f>
        <v>35</v>
      </c>
      <c r="D46" s="68"/>
      <c r="E46" s="68"/>
      <c r="F46" s="68"/>
      <c r="G46" s="69"/>
    </row>
    <row r="47" spans="1:7" x14ac:dyDescent="0.25">
      <c r="A47" s="39"/>
      <c r="B47" s="67">
        <v>40</v>
      </c>
      <c r="C47" s="40"/>
      <c r="D47" s="68"/>
      <c r="E47" s="68"/>
      <c r="F47" s="68"/>
      <c r="G47" s="69"/>
    </row>
    <row r="48" spans="1:7" x14ac:dyDescent="0.25">
      <c r="A48" s="39">
        <v>20</v>
      </c>
      <c r="B48" s="67"/>
      <c r="C48" s="40">
        <f>(B47+B49)/2</f>
        <v>34.5</v>
      </c>
      <c r="D48" s="68"/>
      <c r="E48" s="68"/>
      <c r="F48" s="68"/>
      <c r="G48" s="69"/>
    </row>
    <row r="49" spans="1:7" x14ac:dyDescent="0.25">
      <c r="A49" s="39"/>
      <c r="B49" s="67">
        <v>29</v>
      </c>
      <c r="C49" s="40"/>
      <c r="D49" s="68"/>
      <c r="E49" s="68"/>
      <c r="F49" s="68"/>
      <c r="G49" s="69"/>
    </row>
    <row r="50" spans="1:7" x14ac:dyDescent="0.25">
      <c r="A50" s="39">
        <v>21</v>
      </c>
      <c r="B50" s="67"/>
      <c r="C50" s="40">
        <f>(B49+B51)/2</f>
        <v>26</v>
      </c>
      <c r="D50" s="68"/>
      <c r="E50" s="68"/>
      <c r="F50" s="68"/>
      <c r="G50" s="69"/>
    </row>
    <row r="51" spans="1:7" x14ac:dyDescent="0.25">
      <c r="A51" s="39"/>
      <c r="B51" s="67">
        <v>23</v>
      </c>
      <c r="C51" s="40"/>
      <c r="D51" s="68"/>
      <c r="E51" s="68"/>
      <c r="F51" s="68"/>
      <c r="G51" s="69"/>
    </row>
    <row r="52" spans="1:7" x14ac:dyDescent="0.25">
      <c r="A52" s="39">
        <v>22</v>
      </c>
      <c r="B52" s="67"/>
      <c r="C52" s="40">
        <f>(B51+B53)/2</f>
        <v>27.5</v>
      </c>
      <c r="D52" s="68"/>
      <c r="E52" s="68"/>
      <c r="F52" s="68"/>
      <c r="G52" s="69"/>
    </row>
    <row r="53" spans="1:7" x14ac:dyDescent="0.25">
      <c r="A53" s="39"/>
      <c r="B53" s="67">
        <v>32</v>
      </c>
      <c r="C53" s="40"/>
      <c r="D53" s="68"/>
      <c r="E53" s="68"/>
      <c r="F53" s="68"/>
      <c r="G53" s="69"/>
    </row>
    <row r="54" spans="1:7" x14ac:dyDescent="0.25">
      <c r="A54" s="39">
        <v>23</v>
      </c>
      <c r="B54" s="67"/>
      <c r="C54" s="40">
        <f>(B53+B55)/2</f>
        <v>28</v>
      </c>
      <c r="D54" s="68"/>
      <c r="E54" s="68"/>
      <c r="F54" s="68"/>
      <c r="G54" s="69"/>
    </row>
    <row r="55" spans="1:7" x14ac:dyDescent="0.25">
      <c r="A55" s="39"/>
      <c r="B55" s="67">
        <v>24</v>
      </c>
      <c r="C55" s="40"/>
      <c r="D55" s="68"/>
      <c r="E55" s="68"/>
      <c r="F55" s="68"/>
      <c r="G55" s="69"/>
    </row>
    <row r="56" spans="1:7" x14ac:dyDescent="0.25">
      <c r="A56" s="39">
        <v>24</v>
      </c>
      <c r="B56" s="67"/>
      <c r="C56" s="40">
        <f>(B55+B57)/2</f>
        <v>21</v>
      </c>
      <c r="D56" s="68"/>
      <c r="E56" s="68"/>
      <c r="F56" s="68"/>
      <c r="G56" s="69"/>
    </row>
    <row r="57" spans="1:7" x14ac:dyDescent="0.25">
      <c r="A57" s="39"/>
      <c r="B57" s="67">
        <v>18</v>
      </c>
      <c r="C57" s="40"/>
      <c r="D57" s="68"/>
      <c r="E57" s="68"/>
      <c r="F57" s="68"/>
      <c r="G57" s="69"/>
    </row>
    <row r="58" spans="1:7" x14ac:dyDescent="0.25">
      <c r="A58" s="39">
        <v>25</v>
      </c>
      <c r="B58" s="67"/>
      <c r="C58" s="40">
        <f>(B57+B59)/2</f>
        <v>17.5</v>
      </c>
      <c r="D58" s="68"/>
      <c r="E58" s="68"/>
      <c r="F58" s="68"/>
      <c r="G58" s="69"/>
    </row>
    <row r="59" spans="1:7" x14ac:dyDescent="0.25">
      <c r="A59" s="39"/>
      <c r="B59" s="67">
        <v>17</v>
      </c>
      <c r="C59" s="40"/>
      <c r="D59" s="68"/>
      <c r="E59" s="68"/>
      <c r="F59" s="68"/>
      <c r="G59" s="69"/>
    </row>
    <row r="60" spans="1:7" x14ac:dyDescent="0.25">
      <c r="A60" s="39">
        <v>26</v>
      </c>
      <c r="B60" s="67"/>
      <c r="C60" s="40">
        <f>(B59+B61)/2</f>
        <v>18.5</v>
      </c>
      <c r="D60" s="68"/>
      <c r="E60" s="68"/>
      <c r="F60" s="68"/>
      <c r="G60" s="69"/>
    </row>
    <row r="61" spans="1:7" x14ac:dyDescent="0.25">
      <c r="A61" s="39"/>
      <c r="B61" s="67">
        <v>20</v>
      </c>
      <c r="C61" s="40"/>
      <c r="D61" s="68"/>
      <c r="E61" s="68"/>
      <c r="F61" s="68"/>
      <c r="G61" s="69"/>
    </row>
    <row r="62" spans="1:7" x14ac:dyDescent="0.25">
      <c r="A62" s="39">
        <v>27</v>
      </c>
      <c r="B62" s="67"/>
      <c r="C62" s="40">
        <f>(B61+B63)/2</f>
        <v>26.5</v>
      </c>
      <c r="D62" s="68"/>
      <c r="E62" s="68"/>
      <c r="F62" s="68"/>
      <c r="G62" s="69"/>
    </row>
    <row r="63" spans="1:7" x14ac:dyDescent="0.25">
      <c r="A63" s="39"/>
      <c r="B63" s="67">
        <v>33</v>
      </c>
      <c r="C63" s="40"/>
      <c r="D63" s="68"/>
      <c r="E63" s="68"/>
      <c r="F63" s="68"/>
      <c r="G63" s="69"/>
    </row>
    <row r="64" spans="1:7" x14ac:dyDescent="0.25">
      <c r="A64" s="39">
        <v>28</v>
      </c>
      <c r="B64" s="67"/>
      <c r="C64" s="40">
        <f>(B63+B65)/2</f>
        <v>31</v>
      </c>
      <c r="D64" s="68"/>
      <c r="E64" s="68"/>
      <c r="F64" s="68"/>
      <c r="G64" s="69"/>
    </row>
    <row r="65" spans="1:7" x14ac:dyDescent="0.25">
      <c r="A65" s="39"/>
      <c r="B65" s="67">
        <v>29</v>
      </c>
      <c r="C65" s="40"/>
      <c r="D65" s="68"/>
      <c r="E65" s="68"/>
      <c r="F65" s="68"/>
      <c r="G65" s="69"/>
    </row>
    <row r="66" spans="1:7" x14ac:dyDescent="0.25">
      <c r="A66" s="39">
        <v>29</v>
      </c>
      <c r="B66" s="67"/>
      <c r="C66" s="40">
        <f>(B65+B67)/2</f>
        <v>27.5</v>
      </c>
      <c r="D66" s="68"/>
      <c r="E66" s="68"/>
      <c r="F66" s="68"/>
      <c r="G66" s="69"/>
    </row>
    <row r="67" spans="1:7" x14ac:dyDescent="0.25">
      <c r="A67" s="39"/>
      <c r="B67" s="67">
        <v>26</v>
      </c>
      <c r="C67" s="40"/>
      <c r="D67" s="68"/>
      <c r="E67" s="68"/>
      <c r="F67" s="68"/>
      <c r="G67" s="69"/>
    </row>
    <row r="68" spans="1:7" x14ac:dyDescent="0.25">
      <c r="A68" s="39">
        <v>30</v>
      </c>
      <c r="B68" s="67"/>
      <c r="C68" s="40">
        <f>(B67+B69)/2</f>
        <v>28</v>
      </c>
      <c r="D68" s="68"/>
      <c r="E68" s="68"/>
      <c r="F68" s="68"/>
      <c r="G68" s="69"/>
    </row>
    <row r="69" spans="1:7" x14ac:dyDescent="0.25">
      <c r="A69" s="39"/>
      <c r="B69" s="67">
        <v>30</v>
      </c>
      <c r="C69" s="40"/>
      <c r="D69" s="68"/>
      <c r="E69" s="68"/>
      <c r="F69" s="68"/>
      <c r="G69" s="69"/>
    </row>
    <row r="70" spans="1:7" x14ac:dyDescent="0.25">
      <c r="A70" s="39">
        <v>31</v>
      </c>
      <c r="B70" s="67"/>
      <c r="C70" s="40">
        <f>(B69+B71)/2</f>
        <v>31</v>
      </c>
      <c r="D70" s="68"/>
      <c r="E70" s="68"/>
      <c r="F70" s="68"/>
      <c r="G70" s="69"/>
    </row>
    <row r="71" spans="1:7" x14ac:dyDescent="0.25">
      <c r="A71" s="39"/>
      <c r="B71" s="67">
        <v>32</v>
      </c>
      <c r="C71" s="40"/>
      <c r="D71" s="68"/>
      <c r="E71" s="68"/>
      <c r="F71" s="68"/>
      <c r="G71" s="69"/>
    </row>
    <row r="72" spans="1:7" x14ac:dyDescent="0.25">
      <c r="A72" s="39">
        <v>32</v>
      </c>
      <c r="B72" s="67"/>
      <c r="C72" s="40">
        <f>(B71+B73)/2</f>
        <v>33.5</v>
      </c>
      <c r="D72" s="68"/>
      <c r="E72" s="68"/>
      <c r="F72" s="68"/>
      <c r="G72" s="69"/>
    </row>
    <row r="73" spans="1:7" x14ac:dyDescent="0.25">
      <c r="A73" s="70"/>
      <c r="B73" s="67">
        <v>35</v>
      </c>
      <c r="C73" s="40"/>
      <c r="D73" s="68"/>
      <c r="E73" s="68"/>
      <c r="F73" s="68"/>
      <c r="G73" s="69"/>
    </row>
    <row r="74" spans="1:7" x14ac:dyDescent="0.25">
      <c r="A74" s="39">
        <v>33</v>
      </c>
      <c r="B74" s="67"/>
      <c r="C74" s="40">
        <f>(B73+B75)/2</f>
        <v>35</v>
      </c>
      <c r="D74" s="68"/>
      <c r="E74" s="68"/>
      <c r="F74" s="68"/>
      <c r="G74" s="69"/>
    </row>
    <row r="75" spans="1:7" x14ac:dyDescent="0.25">
      <c r="A75" s="39"/>
      <c r="B75" s="67">
        <v>35</v>
      </c>
      <c r="C75" s="40"/>
      <c r="D75" s="68"/>
      <c r="E75" s="68"/>
      <c r="F75" s="68"/>
      <c r="G75" s="69"/>
    </row>
    <row r="76" spans="1:7" x14ac:dyDescent="0.25">
      <c r="A76" s="39">
        <v>34</v>
      </c>
      <c r="B76" s="67"/>
      <c r="C76" s="40">
        <f>(B75+B77)/2</f>
        <v>34.5</v>
      </c>
      <c r="D76" s="68"/>
      <c r="E76" s="68"/>
      <c r="F76" s="68"/>
      <c r="G76" s="69"/>
    </row>
    <row r="77" spans="1:7" x14ac:dyDescent="0.25">
      <c r="A77" s="70"/>
      <c r="B77" s="67">
        <v>34</v>
      </c>
      <c r="C77" s="40"/>
      <c r="D77" s="68"/>
      <c r="E77" s="68"/>
      <c r="F77" s="68"/>
      <c r="G77" s="69"/>
    </row>
    <row r="78" spans="1:7" x14ac:dyDescent="0.25">
      <c r="A78" s="39">
        <v>35</v>
      </c>
      <c r="B78" s="67"/>
      <c r="C78" s="40">
        <f>(B77+B79)/2</f>
        <v>33.5</v>
      </c>
      <c r="D78" s="68"/>
      <c r="E78" s="68"/>
      <c r="F78" s="68"/>
      <c r="G78" s="69"/>
    </row>
    <row r="79" spans="1:7" x14ac:dyDescent="0.25">
      <c r="A79" s="39"/>
      <c r="B79" s="67">
        <v>33</v>
      </c>
      <c r="C79" s="40"/>
      <c r="D79" s="68"/>
      <c r="E79" s="68"/>
      <c r="F79" s="68"/>
      <c r="G79" s="69"/>
    </row>
    <row r="80" spans="1:7" x14ac:dyDescent="0.25">
      <c r="A80" s="39">
        <v>36</v>
      </c>
      <c r="B80" s="67"/>
      <c r="C80" s="40">
        <f>(B79+B81)/2</f>
        <v>29.5</v>
      </c>
      <c r="D80" s="68"/>
      <c r="E80" s="68"/>
      <c r="F80" s="68"/>
      <c r="G80" s="69"/>
    </row>
    <row r="81" spans="1:9" x14ac:dyDescent="0.25">
      <c r="A81" s="70"/>
      <c r="B81" s="67">
        <v>26</v>
      </c>
      <c r="C81" s="40"/>
      <c r="D81" s="68"/>
      <c r="E81" s="68"/>
      <c r="F81" s="68"/>
      <c r="G81" s="69"/>
    </row>
    <row r="82" spans="1:9" x14ac:dyDescent="0.25">
      <c r="A82" s="39">
        <v>37</v>
      </c>
      <c r="B82" s="67"/>
      <c r="C82" s="40">
        <f>(B81+B83)/2</f>
        <v>24.5</v>
      </c>
      <c r="D82" s="68"/>
      <c r="E82" s="68"/>
      <c r="F82" s="68"/>
      <c r="G82" s="69"/>
    </row>
    <row r="83" spans="1:9" x14ac:dyDescent="0.25">
      <c r="A83" s="39"/>
      <c r="B83" s="67">
        <v>23</v>
      </c>
      <c r="C83" s="40"/>
      <c r="D83" s="68"/>
      <c r="E83" s="68"/>
      <c r="F83" s="68"/>
      <c r="G83" s="69"/>
    </row>
    <row r="84" spans="1:9" x14ac:dyDescent="0.25">
      <c r="A84" s="39">
        <v>38</v>
      </c>
      <c r="B84" s="67"/>
      <c r="C84" s="40">
        <f>(B83+B85)/2</f>
        <v>34</v>
      </c>
      <c r="D84" s="68"/>
      <c r="E84" s="68"/>
      <c r="F84" s="68"/>
      <c r="G84" s="69"/>
    </row>
    <row r="85" spans="1:9" x14ac:dyDescent="0.25">
      <c r="A85" s="70"/>
      <c r="B85" s="67">
        <v>45</v>
      </c>
      <c r="C85" s="40"/>
      <c r="D85" s="68"/>
      <c r="E85" s="68"/>
      <c r="F85" s="68"/>
      <c r="G85" s="69"/>
    </row>
    <row r="86" spans="1:9" x14ac:dyDescent="0.25">
      <c r="A86" s="39">
        <v>39</v>
      </c>
      <c r="B86" s="67"/>
      <c r="C86" s="40">
        <f>(B85+B87)/2</f>
        <v>42.5</v>
      </c>
      <c r="D86" s="68"/>
      <c r="E86" s="68"/>
      <c r="F86" s="68"/>
      <c r="G86" s="69"/>
    </row>
    <row r="87" spans="1:9" x14ac:dyDescent="0.25">
      <c r="A87" s="70"/>
      <c r="B87" s="67">
        <v>40</v>
      </c>
      <c r="C87" s="67"/>
      <c r="D87" s="68"/>
      <c r="E87" s="68"/>
      <c r="F87" s="68"/>
      <c r="G87" s="69"/>
    </row>
    <row r="88" spans="1:9" x14ac:dyDescent="0.25">
      <c r="A88" s="43" t="s">
        <v>48</v>
      </c>
      <c r="B88" s="44"/>
      <c r="C88" s="44">
        <f>B87/2</f>
        <v>20</v>
      </c>
      <c r="D88" s="45">
        <v>1.23</v>
      </c>
      <c r="E88" s="45">
        <f>D88*C88</f>
        <v>24.6</v>
      </c>
      <c r="F88" s="45">
        <v>1.83</v>
      </c>
      <c r="G88" s="46">
        <f>F88*C88</f>
        <v>36.6</v>
      </c>
    </row>
    <row r="89" spans="1:9" ht="17.25" thickBot="1" x14ac:dyDescent="0.3">
      <c r="A89" s="47" t="s">
        <v>49</v>
      </c>
      <c r="B89" s="48">
        <f>SUM(B8:B88)</f>
        <v>1202</v>
      </c>
      <c r="C89" s="48">
        <f>SUM(C8:C88)</f>
        <v>1202</v>
      </c>
      <c r="D89" s="49"/>
      <c r="E89" s="50">
        <f>SUM(E8:E88)</f>
        <v>810.745</v>
      </c>
      <c r="F89" s="49"/>
      <c r="G89" s="51">
        <f>SUM(G8:G88)</f>
        <v>658.66499999999985</v>
      </c>
      <c r="I89" s="52">
        <f>(G89/E89)*100</f>
        <v>81.241944137799166</v>
      </c>
    </row>
    <row r="91" spans="1:9" x14ac:dyDescent="0.25">
      <c r="A91" s="53" t="s">
        <v>50</v>
      </c>
      <c r="B91" s="53"/>
      <c r="C91" s="53"/>
      <c r="D91" s="53"/>
      <c r="E91" s="53"/>
      <c r="F91" s="54">
        <f>B89</f>
        <v>1202</v>
      </c>
      <c r="G91" s="53" t="s">
        <v>51</v>
      </c>
    </row>
    <row r="92" spans="1:9" x14ac:dyDescent="0.25">
      <c r="A92" s="53" t="s">
        <v>52</v>
      </c>
      <c r="B92" s="53"/>
      <c r="C92" s="53"/>
      <c r="D92" s="53"/>
      <c r="E92" s="53"/>
      <c r="F92" s="55"/>
      <c r="G92" s="56"/>
    </row>
    <row r="93" spans="1:9" ht="20.25" x14ac:dyDescent="0.3">
      <c r="A93" s="57" t="s">
        <v>53</v>
      </c>
      <c r="B93" s="57"/>
      <c r="C93" s="57"/>
      <c r="D93" s="57"/>
      <c r="E93" s="57"/>
      <c r="F93" s="58">
        <f>F94</f>
        <v>810.745</v>
      </c>
      <c r="G93" s="59" t="s">
        <v>54</v>
      </c>
    </row>
    <row r="94" spans="1:9" ht="19.5" x14ac:dyDescent="0.25">
      <c r="A94" s="60" t="s">
        <v>55</v>
      </c>
      <c r="B94" s="60"/>
      <c r="C94" s="60"/>
      <c r="D94" s="61"/>
      <c r="E94" s="61"/>
      <c r="F94" s="62">
        <f>E89</f>
        <v>810.745</v>
      </c>
      <c r="G94" s="63" t="s">
        <v>56</v>
      </c>
    </row>
    <row r="95" spans="1:9" ht="20.25" x14ac:dyDescent="0.3">
      <c r="A95" s="57" t="s">
        <v>57</v>
      </c>
      <c r="B95" s="57"/>
      <c r="C95" s="57"/>
      <c r="D95" s="57"/>
      <c r="E95" s="57"/>
      <c r="F95" s="58">
        <f>G89</f>
        <v>658.66499999999985</v>
      </c>
      <c r="G95" s="59" t="s">
        <v>54</v>
      </c>
    </row>
  </sheetData>
  <mergeCells count="7">
    <mergeCell ref="A1:G1"/>
    <mergeCell ref="A2:G2"/>
    <mergeCell ref="A3:G3"/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3"/>
  <sheetViews>
    <sheetView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10" ht="16.5" customHeight="1" x14ac:dyDescent="0.25">
      <c r="A1" s="221" t="s">
        <v>39</v>
      </c>
      <c r="B1" s="221"/>
      <c r="C1" s="221"/>
      <c r="D1" s="221"/>
      <c r="E1" s="221"/>
      <c r="F1" s="221"/>
      <c r="G1" s="221"/>
      <c r="H1" s="31"/>
    </row>
    <row r="2" spans="1:10" ht="16.5" customHeight="1" x14ac:dyDescent="0.25">
      <c r="A2" s="221" t="str">
        <f>'[2]TH KL'!A2</f>
        <v>CÔNG TRÌNH: SỬA CHỮA, NẠO VÉT  KÊNH THỦY LỢI NỘI ĐỒNG</v>
      </c>
      <c r="B2" s="221"/>
      <c r="C2" s="221"/>
      <c r="D2" s="221"/>
      <c r="E2" s="221"/>
      <c r="F2" s="221"/>
      <c r="G2" s="221"/>
      <c r="H2" s="31"/>
      <c r="I2" s="31"/>
    </row>
    <row r="3" spans="1:10" ht="16.5" customHeight="1" x14ac:dyDescent="0.25">
      <c r="A3" s="221" t="str">
        <f>'[2]Công trình'!F6</f>
        <v>HẠNG MỤC: NẠO VÉT, ĐẮP BỜ TUYẾN KÊNH ÔNG DIỆN ĐI SÔNG CỐC THÔN THẤP LINH</v>
      </c>
      <c r="B3" s="221"/>
      <c r="C3" s="221"/>
      <c r="D3" s="221"/>
      <c r="E3" s="221"/>
      <c r="F3" s="221"/>
      <c r="G3" s="221"/>
      <c r="H3" s="31"/>
      <c r="I3" s="31"/>
    </row>
    <row r="5" spans="1:10" ht="17.25" thickBot="1" x14ac:dyDescent="0.3"/>
    <row r="6" spans="1:10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10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  <c r="J7" s="32" t="s">
        <v>39</v>
      </c>
    </row>
    <row r="8" spans="1:10" x14ac:dyDescent="0.25">
      <c r="A8" s="35" t="s">
        <v>71</v>
      </c>
      <c r="B8" s="36"/>
      <c r="C8" s="36">
        <f>B9/2</f>
        <v>16.5</v>
      </c>
      <c r="D8" s="37">
        <v>1.38</v>
      </c>
      <c r="E8" s="37">
        <f>D8*C8</f>
        <v>22.77</v>
      </c>
      <c r="F8" s="37">
        <v>0.85</v>
      </c>
      <c r="G8" s="38">
        <f>F8*C8</f>
        <v>14.025</v>
      </c>
      <c r="J8" s="32" t="s">
        <v>34</v>
      </c>
    </row>
    <row r="9" spans="1:10" x14ac:dyDescent="0.25">
      <c r="A9" s="39"/>
      <c r="B9" s="40">
        <v>33</v>
      </c>
      <c r="C9" s="40"/>
      <c r="D9" s="41"/>
      <c r="E9" s="41"/>
      <c r="F9" s="41"/>
      <c r="G9" s="42"/>
      <c r="J9" s="32" t="s">
        <v>107</v>
      </c>
    </row>
    <row r="10" spans="1:10" x14ac:dyDescent="0.25">
      <c r="A10" s="39">
        <v>1</v>
      </c>
      <c r="B10" s="40"/>
      <c r="C10" s="40">
        <f>(B9+B11)/2</f>
        <v>35</v>
      </c>
      <c r="D10" s="41">
        <v>1.21</v>
      </c>
      <c r="E10" s="41">
        <f>D10*C10</f>
        <v>42.35</v>
      </c>
      <c r="F10" s="41">
        <v>1.63</v>
      </c>
      <c r="G10" s="42">
        <f>F10*C10</f>
        <v>57.05</v>
      </c>
    </row>
    <row r="11" spans="1:10" x14ac:dyDescent="0.25">
      <c r="A11" s="39"/>
      <c r="B11" s="40">
        <v>37</v>
      </c>
      <c r="C11" s="40"/>
      <c r="D11" s="41"/>
      <c r="E11" s="41"/>
      <c r="F11" s="41"/>
      <c r="G11" s="42"/>
    </row>
    <row r="12" spans="1:10" x14ac:dyDescent="0.25">
      <c r="A12" s="39">
        <v>2</v>
      </c>
      <c r="B12" s="40"/>
      <c r="C12" s="40">
        <f>(B11+B13)/2</f>
        <v>36.5</v>
      </c>
      <c r="D12" s="41">
        <v>1.36</v>
      </c>
      <c r="E12" s="41">
        <f>D12*C12</f>
        <v>49.64</v>
      </c>
      <c r="F12" s="41">
        <v>0.68</v>
      </c>
      <c r="G12" s="42">
        <f>F12*C12</f>
        <v>24.82</v>
      </c>
    </row>
    <row r="13" spans="1:10" x14ac:dyDescent="0.25">
      <c r="A13" s="39"/>
      <c r="B13" s="40">
        <v>36</v>
      </c>
      <c r="C13" s="40"/>
      <c r="D13" s="41"/>
      <c r="E13" s="41"/>
      <c r="F13" s="41"/>
      <c r="G13" s="42"/>
    </row>
    <row r="14" spans="1:10" x14ac:dyDescent="0.25">
      <c r="A14" s="39">
        <v>3</v>
      </c>
      <c r="B14" s="40"/>
      <c r="C14" s="40">
        <f>(B13+B15)/2</f>
        <v>36.5</v>
      </c>
      <c r="D14" s="41">
        <v>1.63</v>
      </c>
      <c r="E14" s="41">
        <f>D14*C14</f>
        <v>59.494999999999997</v>
      </c>
      <c r="F14" s="41">
        <v>0.61</v>
      </c>
      <c r="G14" s="42">
        <f>F14*C14</f>
        <v>22.265000000000001</v>
      </c>
    </row>
    <row r="15" spans="1:10" x14ac:dyDescent="0.25">
      <c r="A15" s="39"/>
      <c r="B15" s="40">
        <v>37</v>
      </c>
      <c r="C15" s="40"/>
      <c r="D15" s="41"/>
      <c r="E15" s="41"/>
      <c r="F15" s="41"/>
      <c r="G15" s="42"/>
    </row>
    <row r="16" spans="1:10" x14ac:dyDescent="0.25">
      <c r="A16" s="39">
        <v>4</v>
      </c>
      <c r="B16" s="40"/>
      <c r="C16" s="40">
        <f>(B15+B17)/2</f>
        <v>32.5</v>
      </c>
      <c r="D16" s="41">
        <v>2.04</v>
      </c>
      <c r="E16" s="41">
        <f>D16*C16</f>
        <v>66.3</v>
      </c>
      <c r="F16" s="41">
        <v>0.83</v>
      </c>
      <c r="G16" s="42">
        <f>F16*C16</f>
        <v>26.974999999999998</v>
      </c>
    </row>
    <row r="17" spans="1:9" x14ac:dyDescent="0.25">
      <c r="A17" s="39"/>
      <c r="B17" s="40">
        <v>28</v>
      </c>
      <c r="C17" s="40"/>
      <c r="D17" s="41"/>
      <c r="E17" s="41"/>
      <c r="F17" s="41"/>
      <c r="G17" s="42"/>
    </row>
    <row r="18" spans="1:9" x14ac:dyDescent="0.25">
      <c r="A18" s="39">
        <v>5</v>
      </c>
      <c r="B18" s="40"/>
      <c r="C18" s="40">
        <f>(B17+B19)/2</f>
        <v>32</v>
      </c>
      <c r="D18" s="41">
        <v>0.98</v>
      </c>
      <c r="E18" s="41">
        <f>D18*C18</f>
        <v>31.36</v>
      </c>
      <c r="F18" s="41">
        <v>0.94</v>
      </c>
      <c r="G18" s="42">
        <f>F18*C18</f>
        <v>30.08</v>
      </c>
    </row>
    <row r="19" spans="1:9" x14ac:dyDescent="0.25">
      <c r="A19" s="39"/>
      <c r="B19" s="40">
        <v>36</v>
      </c>
      <c r="C19" s="40"/>
      <c r="D19" s="41"/>
      <c r="E19" s="41"/>
      <c r="F19" s="41"/>
      <c r="G19" s="42"/>
    </row>
    <row r="20" spans="1:9" x14ac:dyDescent="0.25">
      <c r="A20" s="39">
        <v>6</v>
      </c>
      <c r="B20" s="40"/>
      <c r="C20" s="40">
        <f>(B19+B21)/2</f>
        <v>35</v>
      </c>
      <c r="D20" s="41">
        <v>3.17</v>
      </c>
      <c r="E20" s="41">
        <f>D20*C20</f>
        <v>110.95</v>
      </c>
      <c r="F20" s="41">
        <v>0.86</v>
      </c>
      <c r="G20" s="42">
        <f>F20*C20</f>
        <v>30.099999999999998</v>
      </c>
    </row>
    <row r="21" spans="1:9" x14ac:dyDescent="0.25">
      <c r="A21" s="39"/>
      <c r="B21" s="40">
        <v>34</v>
      </c>
      <c r="C21" s="40"/>
      <c r="D21" s="41"/>
      <c r="E21" s="41"/>
      <c r="F21" s="41"/>
      <c r="G21" s="42"/>
    </row>
    <row r="22" spans="1:9" x14ac:dyDescent="0.25">
      <c r="A22" s="39">
        <v>7</v>
      </c>
      <c r="B22" s="40"/>
      <c r="C22" s="40">
        <f>(B21+B23)/2</f>
        <v>33.5</v>
      </c>
      <c r="D22" s="41">
        <v>3.76</v>
      </c>
      <c r="E22" s="41">
        <f>D22*C22</f>
        <v>125.96</v>
      </c>
      <c r="F22" s="41">
        <v>0.8</v>
      </c>
      <c r="G22" s="42">
        <f>F22*C22</f>
        <v>26.8</v>
      </c>
    </row>
    <row r="23" spans="1:9" x14ac:dyDescent="0.25">
      <c r="A23" s="39"/>
      <c r="B23" s="40">
        <v>33</v>
      </c>
      <c r="C23" s="40"/>
      <c r="D23" s="41"/>
      <c r="E23" s="41"/>
      <c r="F23" s="41"/>
      <c r="G23" s="42"/>
    </row>
    <row r="24" spans="1:9" x14ac:dyDescent="0.25">
      <c r="A24" s="39">
        <v>8</v>
      </c>
      <c r="B24" s="40"/>
      <c r="C24" s="40">
        <f>(B23+B25)/2</f>
        <v>32.700000000000003</v>
      </c>
      <c r="D24" s="41">
        <v>3.16</v>
      </c>
      <c r="E24" s="41">
        <f>D24*C24</f>
        <v>103.33200000000001</v>
      </c>
      <c r="F24" s="41">
        <v>1.83</v>
      </c>
      <c r="G24" s="42">
        <f>F24*C24</f>
        <v>59.841000000000008</v>
      </c>
    </row>
    <row r="25" spans="1:9" x14ac:dyDescent="0.25">
      <c r="A25" s="39"/>
      <c r="B25" s="40">
        <v>32.4</v>
      </c>
      <c r="C25" s="40"/>
      <c r="D25" s="41"/>
      <c r="E25" s="41"/>
      <c r="F25" s="41"/>
      <c r="G25" s="42"/>
    </row>
    <row r="26" spans="1:9" x14ac:dyDescent="0.25">
      <c r="A26" s="43" t="s">
        <v>72</v>
      </c>
      <c r="B26" s="44"/>
      <c r="C26" s="44">
        <f>B25/2</f>
        <v>16.2</v>
      </c>
      <c r="D26" s="45">
        <v>2.9</v>
      </c>
      <c r="E26" s="45">
        <f>D26*C26</f>
        <v>46.98</v>
      </c>
      <c r="F26" s="45">
        <v>0.9</v>
      </c>
      <c r="G26" s="46">
        <f>F26*C26</f>
        <v>14.58</v>
      </c>
    </row>
    <row r="27" spans="1:9" ht="17.25" thickBot="1" x14ac:dyDescent="0.3">
      <c r="A27" s="47" t="s">
        <v>49</v>
      </c>
      <c r="B27" s="48">
        <f>SUM(B8:B26)</f>
        <v>306.39999999999998</v>
      </c>
      <c r="C27" s="48">
        <f>SUM(C8:C26)</f>
        <v>306.39999999999998</v>
      </c>
      <c r="D27" s="49"/>
      <c r="E27" s="50">
        <f>SUM(E8:E26)</f>
        <v>659.13700000000006</v>
      </c>
      <c r="F27" s="49"/>
      <c r="G27" s="51">
        <f>SUM(G8:G26)</f>
        <v>306.536</v>
      </c>
      <c r="I27" s="52">
        <f>(G27/E27)*100</f>
        <v>46.505658156043431</v>
      </c>
    </row>
    <row r="29" spans="1:9" x14ac:dyDescent="0.25">
      <c r="A29" s="53" t="s">
        <v>50</v>
      </c>
      <c r="B29" s="53"/>
      <c r="C29" s="53"/>
      <c r="D29" s="53"/>
      <c r="E29" s="53"/>
      <c r="F29" s="54">
        <f>B27</f>
        <v>306.39999999999998</v>
      </c>
      <c r="G29" s="53" t="s">
        <v>51</v>
      </c>
    </row>
    <row r="30" spans="1:9" x14ac:dyDescent="0.25">
      <c r="A30" s="53" t="s">
        <v>52</v>
      </c>
      <c r="B30" s="53"/>
      <c r="C30" s="53"/>
      <c r="D30" s="53"/>
      <c r="E30" s="53"/>
      <c r="F30" s="55"/>
      <c r="G30" s="56"/>
    </row>
    <row r="31" spans="1:9" ht="20.25" x14ac:dyDescent="0.3">
      <c r="A31" s="57" t="s">
        <v>53</v>
      </c>
      <c r="B31" s="57"/>
      <c r="C31" s="57"/>
      <c r="D31" s="57"/>
      <c r="E31" s="57"/>
      <c r="F31" s="58">
        <f>F32</f>
        <v>659.13700000000006</v>
      </c>
      <c r="G31" s="59" t="s">
        <v>54</v>
      </c>
    </row>
    <row r="32" spans="1:9" ht="19.5" x14ac:dyDescent="0.25">
      <c r="A32" s="60" t="s">
        <v>55</v>
      </c>
      <c r="B32" s="60"/>
      <c r="C32" s="60"/>
      <c r="D32" s="61"/>
      <c r="E32" s="61"/>
      <c r="F32" s="62">
        <f>E27</f>
        <v>659.13700000000006</v>
      </c>
      <c r="G32" s="63" t="s">
        <v>56</v>
      </c>
    </row>
    <row r="33" spans="1:7" ht="20.25" x14ac:dyDescent="0.3">
      <c r="A33" s="57" t="s">
        <v>57</v>
      </c>
      <c r="B33" s="57"/>
      <c r="C33" s="57"/>
      <c r="D33" s="57"/>
      <c r="E33" s="57"/>
      <c r="F33" s="58">
        <f>G27</f>
        <v>306.536</v>
      </c>
      <c r="G33" s="59" t="s">
        <v>54</v>
      </c>
    </row>
  </sheetData>
  <mergeCells count="7">
    <mergeCell ref="A1:G1"/>
    <mergeCell ref="A2:G2"/>
    <mergeCell ref="A3:G3"/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1"/>
  <sheetViews>
    <sheetView topLeftCell="A27"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11" ht="16.5" customHeight="1" x14ac:dyDescent="0.25">
      <c r="A1" s="221" t="s">
        <v>39</v>
      </c>
      <c r="B1" s="221"/>
      <c r="C1" s="221"/>
      <c r="D1" s="221"/>
      <c r="E1" s="221"/>
      <c r="F1" s="221"/>
      <c r="G1" s="221"/>
      <c r="H1" s="31"/>
    </row>
    <row r="2" spans="1:11" ht="16.5" customHeight="1" x14ac:dyDescent="0.25">
      <c r="A2" s="221" t="str">
        <f>'[3]TH KL'!A2</f>
        <v>CÔNG TRÌNH: SỬA CHỮA, NẠO VÉT  KÊNH THỦY LỢI NỘI ĐỒNG</v>
      </c>
      <c r="B2" s="221"/>
      <c r="C2" s="221"/>
      <c r="D2" s="221"/>
      <c r="E2" s="221"/>
      <c r="F2" s="221"/>
      <c r="G2" s="221"/>
      <c r="H2" s="31"/>
      <c r="I2" s="31"/>
    </row>
    <row r="3" spans="1:11" ht="16.5" customHeight="1" x14ac:dyDescent="0.25">
      <c r="A3" s="221" t="str">
        <f>'[3]Công trình'!F6</f>
        <v>HẠNG MỤC: NẠO VÉT, ĐẮP BỜ TUYẾN KÊNH SỐ 9 THÔN ĐẠI ĐỒNG</v>
      </c>
      <c r="B3" s="221"/>
      <c r="C3" s="221"/>
      <c r="D3" s="221"/>
      <c r="E3" s="221"/>
      <c r="F3" s="221"/>
      <c r="G3" s="221"/>
      <c r="H3" s="31"/>
      <c r="I3" s="31"/>
    </row>
    <row r="5" spans="1:11" ht="17.25" thickBot="1" x14ac:dyDescent="0.3"/>
    <row r="6" spans="1:11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11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  <c r="K7" s="32" t="s">
        <v>39</v>
      </c>
    </row>
    <row r="8" spans="1:11" x14ac:dyDescent="0.25">
      <c r="A8" s="35" t="s">
        <v>74</v>
      </c>
      <c r="B8" s="36"/>
      <c r="C8" s="36">
        <f>B9/2</f>
        <v>20.5</v>
      </c>
      <c r="D8" s="37">
        <v>1.1599999999999999</v>
      </c>
      <c r="E8" s="37">
        <f>D8*C8</f>
        <v>23.779999999999998</v>
      </c>
      <c r="F8" s="37">
        <v>2.4</v>
      </c>
      <c r="G8" s="38">
        <f>F8*C8</f>
        <v>49.199999999999996</v>
      </c>
      <c r="K8" s="32" t="s">
        <v>34</v>
      </c>
    </row>
    <row r="9" spans="1:11" x14ac:dyDescent="0.25">
      <c r="A9" s="39"/>
      <c r="B9" s="40">
        <v>41</v>
      </c>
      <c r="C9" s="40"/>
      <c r="D9" s="41"/>
      <c r="E9" s="41"/>
      <c r="F9" s="41"/>
      <c r="G9" s="42"/>
      <c r="K9" s="32" t="s">
        <v>108</v>
      </c>
    </row>
    <row r="10" spans="1:11" x14ac:dyDescent="0.25">
      <c r="A10" s="39">
        <v>1</v>
      </c>
      <c r="B10" s="40"/>
      <c r="C10" s="40">
        <f>(B9+B11)/2</f>
        <v>37.5</v>
      </c>
      <c r="D10" s="41">
        <v>2.09</v>
      </c>
      <c r="E10" s="41">
        <f>D10*C10</f>
        <v>78.375</v>
      </c>
      <c r="F10" s="41">
        <v>2.48</v>
      </c>
      <c r="G10" s="42">
        <f>F10*C10</f>
        <v>93</v>
      </c>
    </row>
    <row r="11" spans="1:11" x14ac:dyDescent="0.25">
      <c r="A11" s="39"/>
      <c r="B11" s="40">
        <v>34</v>
      </c>
      <c r="C11" s="40"/>
      <c r="D11" s="41"/>
      <c r="E11" s="41"/>
      <c r="F11" s="41"/>
      <c r="G11" s="42"/>
    </row>
    <row r="12" spans="1:11" x14ac:dyDescent="0.25">
      <c r="A12" s="39">
        <v>2</v>
      </c>
      <c r="B12" s="40"/>
      <c r="C12" s="40">
        <f>(B11+B13)/2</f>
        <v>36.5</v>
      </c>
      <c r="D12" s="41">
        <v>2.56</v>
      </c>
      <c r="E12" s="41">
        <f>D12*C12</f>
        <v>93.44</v>
      </c>
      <c r="F12" s="41">
        <v>2.29</v>
      </c>
      <c r="G12" s="42">
        <f>F12*C12</f>
        <v>83.585000000000008</v>
      </c>
    </row>
    <row r="13" spans="1:11" x14ac:dyDescent="0.25">
      <c r="A13" s="39"/>
      <c r="B13" s="40">
        <v>39</v>
      </c>
      <c r="C13" s="40"/>
      <c r="D13" s="41"/>
      <c r="E13" s="41"/>
      <c r="F13" s="41"/>
      <c r="G13" s="42"/>
    </row>
    <row r="14" spans="1:11" x14ac:dyDescent="0.25">
      <c r="A14" s="39">
        <v>3</v>
      </c>
      <c r="B14" s="40"/>
      <c r="C14" s="40">
        <f>(B13+B15)/2</f>
        <v>36</v>
      </c>
      <c r="D14" s="41">
        <v>3.09</v>
      </c>
      <c r="E14" s="41">
        <f>D14*C14</f>
        <v>111.24</v>
      </c>
      <c r="F14" s="41">
        <v>2.78</v>
      </c>
      <c r="G14" s="42">
        <f>F14*C14</f>
        <v>100.08</v>
      </c>
    </row>
    <row r="15" spans="1:11" x14ac:dyDescent="0.25">
      <c r="A15" s="39"/>
      <c r="B15" s="40">
        <v>33</v>
      </c>
      <c r="C15" s="40"/>
      <c r="D15" s="41"/>
      <c r="E15" s="41"/>
      <c r="F15" s="41"/>
      <c r="G15" s="42"/>
    </row>
    <row r="16" spans="1:11" x14ac:dyDescent="0.25">
      <c r="A16" s="39">
        <v>4</v>
      </c>
      <c r="B16" s="40"/>
      <c r="C16" s="40">
        <f>(B15+B17)/2</f>
        <v>32.5</v>
      </c>
      <c r="D16" s="41">
        <v>4.05</v>
      </c>
      <c r="E16" s="41">
        <f>D16*C16</f>
        <v>131.625</v>
      </c>
      <c r="F16" s="41">
        <v>2.82</v>
      </c>
      <c r="G16" s="42">
        <f>F16*C16</f>
        <v>91.649999999999991</v>
      </c>
    </row>
    <row r="17" spans="1:7" x14ac:dyDescent="0.25">
      <c r="A17" s="39"/>
      <c r="B17" s="40">
        <v>32</v>
      </c>
      <c r="C17" s="40"/>
      <c r="D17" s="41"/>
      <c r="E17" s="41"/>
      <c r="F17" s="41"/>
      <c r="G17" s="42"/>
    </row>
    <row r="18" spans="1:7" x14ac:dyDescent="0.25">
      <c r="A18" s="39">
        <v>5</v>
      </c>
      <c r="B18" s="40"/>
      <c r="C18" s="40">
        <f>(B17+B19)/2</f>
        <v>33</v>
      </c>
      <c r="D18" s="41">
        <v>3.12</v>
      </c>
      <c r="E18" s="41">
        <f>D18*C18</f>
        <v>102.96000000000001</v>
      </c>
      <c r="F18" s="41">
        <v>2.5099999999999998</v>
      </c>
      <c r="G18" s="42">
        <f>F18*C18</f>
        <v>82.83</v>
      </c>
    </row>
    <row r="19" spans="1:7" x14ac:dyDescent="0.25">
      <c r="A19" s="39"/>
      <c r="B19" s="40">
        <v>34</v>
      </c>
      <c r="C19" s="40"/>
      <c r="D19" s="41"/>
      <c r="E19" s="41"/>
      <c r="F19" s="41"/>
      <c r="G19" s="42"/>
    </row>
    <row r="20" spans="1:7" x14ac:dyDescent="0.25">
      <c r="A20" s="39">
        <v>6</v>
      </c>
      <c r="B20" s="40"/>
      <c r="C20" s="40">
        <f>(B19+B21)/2</f>
        <v>29.5</v>
      </c>
      <c r="D20" s="41">
        <v>3.57</v>
      </c>
      <c r="E20" s="41">
        <f>D20*C20</f>
        <v>105.315</v>
      </c>
      <c r="F20" s="41">
        <v>0</v>
      </c>
      <c r="G20" s="42">
        <f>F20*C20</f>
        <v>0</v>
      </c>
    </row>
    <row r="21" spans="1:7" x14ac:dyDescent="0.25">
      <c r="A21" s="39"/>
      <c r="B21" s="40">
        <v>25</v>
      </c>
      <c r="C21" s="40"/>
      <c r="D21" s="41"/>
      <c r="E21" s="41"/>
      <c r="F21" s="41"/>
      <c r="G21" s="42"/>
    </row>
    <row r="22" spans="1:7" x14ac:dyDescent="0.25">
      <c r="A22" s="39">
        <v>7</v>
      </c>
      <c r="B22" s="40"/>
      <c r="C22" s="40">
        <f>(B21+B23)/2</f>
        <v>25.5</v>
      </c>
      <c r="D22" s="41">
        <v>3.89</v>
      </c>
      <c r="E22" s="41">
        <f>D22*C22</f>
        <v>99.195000000000007</v>
      </c>
      <c r="F22" s="41">
        <v>2.36</v>
      </c>
      <c r="G22" s="42">
        <f>F22*C22</f>
        <v>60.18</v>
      </c>
    </row>
    <row r="23" spans="1:7" x14ac:dyDescent="0.25">
      <c r="A23" s="39"/>
      <c r="B23" s="40">
        <v>26</v>
      </c>
      <c r="C23" s="40"/>
      <c r="D23" s="41"/>
      <c r="E23" s="41"/>
      <c r="F23" s="41"/>
      <c r="G23" s="42"/>
    </row>
    <row r="24" spans="1:7" x14ac:dyDescent="0.25">
      <c r="A24" s="39">
        <v>8</v>
      </c>
      <c r="B24" s="40"/>
      <c r="C24" s="40">
        <f>(B23+B25)/2</f>
        <v>26</v>
      </c>
      <c r="D24" s="41">
        <v>3.86</v>
      </c>
      <c r="E24" s="41">
        <f>D24*C24</f>
        <v>100.36</v>
      </c>
      <c r="F24" s="41">
        <v>1.64</v>
      </c>
      <c r="G24" s="42">
        <f>F24*C24</f>
        <v>42.64</v>
      </c>
    </row>
    <row r="25" spans="1:7" x14ac:dyDescent="0.25">
      <c r="A25" s="39"/>
      <c r="B25" s="40">
        <v>26</v>
      </c>
      <c r="C25" s="40"/>
      <c r="D25" s="41"/>
      <c r="E25" s="41"/>
      <c r="F25" s="41"/>
      <c r="G25" s="42"/>
    </row>
    <row r="26" spans="1:7" x14ac:dyDescent="0.25">
      <c r="A26" s="39">
        <v>9</v>
      </c>
      <c r="B26" s="67"/>
      <c r="C26" s="40">
        <f>(B25+B27)/2</f>
        <v>26</v>
      </c>
      <c r="D26" s="68">
        <v>3.73</v>
      </c>
      <c r="E26" s="41">
        <f>D26*C26</f>
        <v>96.98</v>
      </c>
      <c r="F26" s="68">
        <v>1.85</v>
      </c>
      <c r="G26" s="42">
        <f>F26*C26</f>
        <v>48.1</v>
      </c>
    </row>
    <row r="27" spans="1:7" x14ac:dyDescent="0.25">
      <c r="A27" s="39"/>
      <c r="B27" s="67">
        <v>26</v>
      </c>
      <c r="C27" s="40"/>
      <c r="D27" s="68"/>
      <c r="E27" s="41"/>
      <c r="F27" s="68"/>
      <c r="G27" s="42"/>
    </row>
    <row r="28" spans="1:7" x14ac:dyDescent="0.25">
      <c r="A28" s="39">
        <v>10</v>
      </c>
      <c r="B28" s="67"/>
      <c r="C28" s="40">
        <f>(B27+B29)/2</f>
        <v>32</v>
      </c>
      <c r="D28" s="68">
        <v>3.21</v>
      </c>
      <c r="E28" s="41">
        <f>D28*C28</f>
        <v>102.72</v>
      </c>
      <c r="F28" s="68">
        <v>0</v>
      </c>
      <c r="G28" s="42">
        <f>F28*C28</f>
        <v>0</v>
      </c>
    </row>
    <row r="29" spans="1:7" x14ac:dyDescent="0.25">
      <c r="A29" s="39"/>
      <c r="B29" s="67">
        <v>38</v>
      </c>
      <c r="C29" s="40"/>
      <c r="D29" s="68"/>
      <c r="E29" s="41"/>
      <c r="F29" s="68"/>
      <c r="G29" s="42"/>
    </row>
    <row r="30" spans="1:7" x14ac:dyDescent="0.25">
      <c r="A30" s="39">
        <v>11</v>
      </c>
      <c r="B30" s="67"/>
      <c r="C30" s="40">
        <f>(B29+B31)/2</f>
        <v>35.5</v>
      </c>
      <c r="D30" s="68">
        <v>2.4500000000000002</v>
      </c>
      <c r="E30" s="41">
        <f>D30*C30</f>
        <v>86.975000000000009</v>
      </c>
      <c r="F30" s="68">
        <v>3.81</v>
      </c>
      <c r="G30" s="42">
        <f>F30*C30</f>
        <v>135.255</v>
      </c>
    </row>
    <row r="31" spans="1:7" x14ac:dyDescent="0.25">
      <c r="A31" s="39"/>
      <c r="B31" s="67">
        <v>33</v>
      </c>
      <c r="C31" s="40"/>
      <c r="D31" s="68"/>
      <c r="E31" s="41"/>
      <c r="F31" s="68"/>
      <c r="G31" s="42"/>
    </row>
    <row r="32" spans="1:7" x14ac:dyDescent="0.25">
      <c r="A32" s="39">
        <v>12</v>
      </c>
      <c r="B32" s="67"/>
      <c r="C32" s="40">
        <f>(B31+B33)/2</f>
        <v>31</v>
      </c>
      <c r="D32" s="68">
        <v>3.37</v>
      </c>
      <c r="E32" s="41">
        <f>D32*C32</f>
        <v>104.47</v>
      </c>
      <c r="F32" s="68">
        <v>3.62</v>
      </c>
      <c r="G32" s="42">
        <f>F32*C32</f>
        <v>112.22</v>
      </c>
    </row>
    <row r="33" spans="1:9" x14ac:dyDescent="0.25">
      <c r="A33" s="39"/>
      <c r="B33" s="67">
        <v>29</v>
      </c>
      <c r="C33" s="40"/>
      <c r="D33" s="68"/>
      <c r="E33" s="41"/>
      <c r="F33" s="68"/>
      <c r="G33" s="42"/>
    </row>
    <row r="34" spans="1:9" x14ac:dyDescent="0.25">
      <c r="A34" s="39">
        <v>13</v>
      </c>
      <c r="B34" s="67"/>
      <c r="C34" s="40">
        <f>(B33+B35)/2</f>
        <v>31</v>
      </c>
      <c r="D34" s="68">
        <v>4.29</v>
      </c>
      <c r="E34" s="41">
        <f>D34*C34</f>
        <v>132.99</v>
      </c>
      <c r="F34" s="68">
        <v>2.34</v>
      </c>
      <c r="G34" s="42">
        <f>F34*C34</f>
        <v>72.539999999999992</v>
      </c>
    </row>
    <row r="35" spans="1:9" x14ac:dyDescent="0.25">
      <c r="A35" s="39"/>
      <c r="B35" s="67">
        <v>33</v>
      </c>
      <c r="C35" s="40"/>
      <c r="D35" s="68"/>
      <c r="E35" s="41"/>
      <c r="F35" s="68"/>
      <c r="G35" s="42"/>
    </row>
    <row r="36" spans="1:9" x14ac:dyDescent="0.25">
      <c r="A36" s="39">
        <v>14</v>
      </c>
      <c r="B36" s="67"/>
      <c r="C36" s="40">
        <f>(B35+B37)/2</f>
        <v>31</v>
      </c>
      <c r="D36" s="68">
        <v>5.15</v>
      </c>
      <c r="E36" s="41">
        <f>D36*C36</f>
        <v>159.65</v>
      </c>
      <c r="F36" s="68">
        <v>2.67</v>
      </c>
      <c r="G36" s="42">
        <f>F36*C36</f>
        <v>82.77</v>
      </c>
    </row>
    <row r="37" spans="1:9" x14ac:dyDescent="0.25">
      <c r="A37" s="39"/>
      <c r="B37" s="67">
        <v>29</v>
      </c>
      <c r="C37" s="40"/>
      <c r="D37" s="68"/>
      <c r="E37" s="41"/>
      <c r="F37" s="68"/>
      <c r="G37" s="42"/>
    </row>
    <row r="38" spans="1:9" x14ac:dyDescent="0.25">
      <c r="A38" s="39">
        <v>15</v>
      </c>
      <c r="B38" s="67"/>
      <c r="C38" s="40">
        <f>(B37+B39)/2</f>
        <v>28.5</v>
      </c>
      <c r="D38" s="68">
        <v>5.73</v>
      </c>
      <c r="E38" s="41">
        <f>D38*C38</f>
        <v>163.30500000000001</v>
      </c>
      <c r="F38" s="68">
        <v>2.93</v>
      </c>
      <c r="G38" s="42">
        <f>F38*C38</f>
        <v>83.50500000000001</v>
      </c>
    </row>
    <row r="39" spans="1:9" x14ac:dyDescent="0.25">
      <c r="A39" s="39"/>
      <c r="B39" s="67">
        <v>28</v>
      </c>
      <c r="C39" s="40"/>
      <c r="D39" s="68"/>
      <c r="E39" s="41"/>
      <c r="F39" s="68"/>
      <c r="G39" s="42"/>
    </row>
    <row r="40" spans="1:9" x14ac:dyDescent="0.25">
      <c r="A40" s="39">
        <v>16</v>
      </c>
      <c r="B40" s="67"/>
      <c r="C40" s="40">
        <f>(B39+B41)/2</f>
        <v>26</v>
      </c>
      <c r="D40" s="68">
        <v>5.68</v>
      </c>
      <c r="E40" s="41">
        <f>D40*C40</f>
        <v>147.68</v>
      </c>
      <c r="F40" s="68">
        <v>1.86</v>
      </c>
      <c r="G40" s="42">
        <f>F40*C40</f>
        <v>48.36</v>
      </c>
    </row>
    <row r="41" spans="1:9" x14ac:dyDescent="0.25">
      <c r="A41" s="39"/>
      <c r="B41" s="67">
        <v>24</v>
      </c>
      <c r="C41" s="40"/>
      <c r="D41" s="68"/>
      <c r="E41" s="41"/>
      <c r="F41" s="68"/>
      <c r="G41" s="42"/>
    </row>
    <row r="42" spans="1:9" x14ac:dyDescent="0.25">
      <c r="A42" s="39">
        <v>17</v>
      </c>
      <c r="B42" s="67"/>
      <c r="C42" s="40">
        <f>(B41+B43)/2</f>
        <v>30</v>
      </c>
      <c r="D42" s="68">
        <v>3.74</v>
      </c>
      <c r="E42" s="41">
        <f>D42*C42</f>
        <v>112.2</v>
      </c>
      <c r="F42" s="68">
        <v>1.8</v>
      </c>
      <c r="G42" s="42">
        <f>F42*C42</f>
        <v>54</v>
      </c>
    </row>
    <row r="43" spans="1:9" x14ac:dyDescent="0.25">
      <c r="A43" s="39"/>
      <c r="B43" s="67">
        <v>36</v>
      </c>
      <c r="C43" s="67"/>
      <c r="D43" s="68"/>
      <c r="E43" s="41"/>
      <c r="F43" s="68"/>
      <c r="G43" s="42"/>
    </row>
    <row r="44" spans="1:9" x14ac:dyDescent="0.25">
      <c r="A44" s="43" t="s">
        <v>48</v>
      </c>
      <c r="B44" s="44"/>
      <c r="C44" s="44">
        <f>B43/2</f>
        <v>18</v>
      </c>
      <c r="D44" s="45">
        <v>3.36</v>
      </c>
      <c r="E44" s="45">
        <f>D44*C44</f>
        <v>60.48</v>
      </c>
      <c r="F44" s="45">
        <v>3.01</v>
      </c>
      <c r="G44" s="46">
        <f>F44*C44</f>
        <v>54.179999999999993</v>
      </c>
    </row>
    <row r="45" spans="1:9" ht="17.25" thickBot="1" x14ac:dyDescent="0.3">
      <c r="A45" s="47" t="s">
        <v>49</v>
      </c>
      <c r="B45" s="48">
        <f>SUM(B8:B44)</f>
        <v>566</v>
      </c>
      <c r="C45" s="48">
        <f>SUM(C8:C44)</f>
        <v>566</v>
      </c>
      <c r="D45" s="49"/>
      <c r="E45" s="50">
        <f>SUM(E8:E44)</f>
        <v>2013.7400000000002</v>
      </c>
      <c r="F45" s="49"/>
      <c r="G45" s="51">
        <f>SUM(G8:G44)</f>
        <v>1294.095</v>
      </c>
      <c r="I45" s="52">
        <f>(G45/E45)*100</f>
        <v>64.263261394221701</v>
      </c>
    </row>
    <row r="47" spans="1:9" x14ac:dyDescent="0.25">
      <c r="A47" s="53" t="s">
        <v>50</v>
      </c>
      <c r="B47" s="53"/>
      <c r="C47" s="53"/>
      <c r="D47" s="53"/>
      <c r="E47" s="53"/>
      <c r="F47" s="54">
        <f>B45</f>
        <v>566</v>
      </c>
      <c r="G47" s="53" t="s">
        <v>51</v>
      </c>
    </row>
    <row r="48" spans="1:9" x14ac:dyDescent="0.25">
      <c r="A48" s="53" t="s">
        <v>52</v>
      </c>
      <c r="B48" s="53"/>
      <c r="C48" s="53"/>
      <c r="D48" s="53"/>
      <c r="E48" s="53"/>
      <c r="F48" s="55"/>
      <c r="G48" s="56"/>
    </row>
    <row r="49" spans="1:7" ht="20.25" x14ac:dyDescent="0.3">
      <c r="A49" s="57" t="s">
        <v>53</v>
      </c>
      <c r="B49" s="57"/>
      <c r="C49" s="57"/>
      <c r="D49" s="57"/>
      <c r="E49" s="57"/>
      <c r="F49" s="58">
        <f>F50</f>
        <v>2013.7400000000002</v>
      </c>
      <c r="G49" s="59" t="s">
        <v>54</v>
      </c>
    </row>
    <row r="50" spans="1:7" ht="19.5" x14ac:dyDescent="0.25">
      <c r="A50" s="60" t="s">
        <v>55</v>
      </c>
      <c r="B50" s="60"/>
      <c r="C50" s="60"/>
      <c r="D50" s="61"/>
      <c r="E50" s="61"/>
      <c r="F50" s="62">
        <f>E45</f>
        <v>2013.7400000000002</v>
      </c>
      <c r="G50" s="63" t="s">
        <v>56</v>
      </c>
    </row>
    <row r="51" spans="1:7" ht="20.25" x14ac:dyDescent="0.3">
      <c r="A51" s="57" t="s">
        <v>57</v>
      </c>
      <c r="B51" s="57"/>
      <c r="C51" s="57"/>
      <c r="D51" s="57"/>
      <c r="E51" s="57"/>
      <c r="F51" s="58">
        <f>G45</f>
        <v>1294.095</v>
      </c>
      <c r="G51" s="59" t="s">
        <v>54</v>
      </c>
    </row>
  </sheetData>
  <mergeCells count="7">
    <mergeCell ref="A1:G1"/>
    <mergeCell ref="A2:G2"/>
    <mergeCell ref="A3:G3"/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9"/>
  <sheetViews>
    <sheetView zoomScaleNormal="100" workbookViewId="0">
      <selection activeCell="A3" sqref="A3:G3"/>
    </sheetView>
  </sheetViews>
  <sheetFormatPr defaultRowHeight="16.5" x14ac:dyDescent="0.25"/>
  <cols>
    <col min="1" max="1" width="9.85546875" style="32" customWidth="1"/>
    <col min="2" max="7" width="13.7109375" style="32" customWidth="1"/>
    <col min="8" max="8" width="9.140625" style="32"/>
    <col min="9" max="9" width="11.140625" style="32" bestFit="1" customWidth="1"/>
    <col min="10" max="256" width="9.140625" style="32"/>
    <col min="257" max="257" width="9.85546875" style="32" customWidth="1"/>
    <col min="258" max="263" width="13.7109375" style="32" customWidth="1"/>
    <col min="264" max="264" width="9.140625" style="32"/>
    <col min="265" max="265" width="11.140625" style="32" bestFit="1" customWidth="1"/>
    <col min="266" max="512" width="9.140625" style="32"/>
    <col min="513" max="513" width="9.85546875" style="32" customWidth="1"/>
    <col min="514" max="519" width="13.7109375" style="32" customWidth="1"/>
    <col min="520" max="520" width="9.140625" style="32"/>
    <col min="521" max="521" width="11.140625" style="32" bestFit="1" customWidth="1"/>
    <col min="522" max="768" width="9.140625" style="32"/>
    <col min="769" max="769" width="9.85546875" style="32" customWidth="1"/>
    <col min="770" max="775" width="13.7109375" style="32" customWidth="1"/>
    <col min="776" max="776" width="9.140625" style="32"/>
    <col min="777" max="777" width="11.140625" style="32" bestFit="1" customWidth="1"/>
    <col min="778" max="1024" width="9.140625" style="32"/>
    <col min="1025" max="1025" width="9.85546875" style="32" customWidth="1"/>
    <col min="1026" max="1031" width="13.7109375" style="32" customWidth="1"/>
    <col min="1032" max="1032" width="9.140625" style="32"/>
    <col min="1033" max="1033" width="11.140625" style="32" bestFit="1" customWidth="1"/>
    <col min="1034" max="1280" width="9.140625" style="32"/>
    <col min="1281" max="1281" width="9.85546875" style="32" customWidth="1"/>
    <col min="1282" max="1287" width="13.7109375" style="32" customWidth="1"/>
    <col min="1288" max="1288" width="9.140625" style="32"/>
    <col min="1289" max="1289" width="11.140625" style="32" bestFit="1" customWidth="1"/>
    <col min="1290" max="1536" width="9.140625" style="32"/>
    <col min="1537" max="1537" width="9.85546875" style="32" customWidth="1"/>
    <col min="1538" max="1543" width="13.7109375" style="32" customWidth="1"/>
    <col min="1544" max="1544" width="9.140625" style="32"/>
    <col min="1545" max="1545" width="11.140625" style="32" bestFit="1" customWidth="1"/>
    <col min="1546" max="1792" width="9.140625" style="32"/>
    <col min="1793" max="1793" width="9.85546875" style="32" customWidth="1"/>
    <col min="1794" max="1799" width="13.7109375" style="32" customWidth="1"/>
    <col min="1800" max="1800" width="9.140625" style="32"/>
    <col min="1801" max="1801" width="11.140625" style="32" bestFit="1" customWidth="1"/>
    <col min="1802" max="2048" width="9.140625" style="32"/>
    <col min="2049" max="2049" width="9.85546875" style="32" customWidth="1"/>
    <col min="2050" max="2055" width="13.7109375" style="32" customWidth="1"/>
    <col min="2056" max="2056" width="9.140625" style="32"/>
    <col min="2057" max="2057" width="11.140625" style="32" bestFit="1" customWidth="1"/>
    <col min="2058" max="2304" width="9.140625" style="32"/>
    <col min="2305" max="2305" width="9.85546875" style="32" customWidth="1"/>
    <col min="2306" max="2311" width="13.7109375" style="32" customWidth="1"/>
    <col min="2312" max="2312" width="9.140625" style="32"/>
    <col min="2313" max="2313" width="11.140625" style="32" bestFit="1" customWidth="1"/>
    <col min="2314" max="2560" width="9.140625" style="32"/>
    <col min="2561" max="2561" width="9.85546875" style="32" customWidth="1"/>
    <col min="2562" max="2567" width="13.7109375" style="32" customWidth="1"/>
    <col min="2568" max="2568" width="9.140625" style="32"/>
    <col min="2569" max="2569" width="11.140625" style="32" bestFit="1" customWidth="1"/>
    <col min="2570" max="2816" width="9.140625" style="32"/>
    <col min="2817" max="2817" width="9.85546875" style="32" customWidth="1"/>
    <col min="2818" max="2823" width="13.7109375" style="32" customWidth="1"/>
    <col min="2824" max="2824" width="9.140625" style="32"/>
    <col min="2825" max="2825" width="11.140625" style="32" bestFit="1" customWidth="1"/>
    <col min="2826" max="3072" width="9.140625" style="32"/>
    <col min="3073" max="3073" width="9.85546875" style="32" customWidth="1"/>
    <col min="3074" max="3079" width="13.7109375" style="32" customWidth="1"/>
    <col min="3080" max="3080" width="9.140625" style="32"/>
    <col min="3081" max="3081" width="11.140625" style="32" bestFit="1" customWidth="1"/>
    <col min="3082" max="3328" width="9.140625" style="32"/>
    <col min="3329" max="3329" width="9.85546875" style="32" customWidth="1"/>
    <col min="3330" max="3335" width="13.7109375" style="32" customWidth="1"/>
    <col min="3336" max="3336" width="9.140625" style="32"/>
    <col min="3337" max="3337" width="11.140625" style="32" bestFit="1" customWidth="1"/>
    <col min="3338" max="3584" width="9.140625" style="32"/>
    <col min="3585" max="3585" width="9.85546875" style="32" customWidth="1"/>
    <col min="3586" max="3591" width="13.7109375" style="32" customWidth="1"/>
    <col min="3592" max="3592" width="9.140625" style="32"/>
    <col min="3593" max="3593" width="11.140625" style="32" bestFit="1" customWidth="1"/>
    <col min="3594" max="3840" width="9.140625" style="32"/>
    <col min="3841" max="3841" width="9.85546875" style="32" customWidth="1"/>
    <col min="3842" max="3847" width="13.7109375" style="32" customWidth="1"/>
    <col min="3848" max="3848" width="9.140625" style="32"/>
    <col min="3849" max="3849" width="11.140625" style="32" bestFit="1" customWidth="1"/>
    <col min="3850" max="4096" width="9.140625" style="32"/>
    <col min="4097" max="4097" width="9.85546875" style="32" customWidth="1"/>
    <col min="4098" max="4103" width="13.7109375" style="32" customWidth="1"/>
    <col min="4104" max="4104" width="9.140625" style="32"/>
    <col min="4105" max="4105" width="11.140625" style="32" bestFit="1" customWidth="1"/>
    <col min="4106" max="4352" width="9.140625" style="32"/>
    <col min="4353" max="4353" width="9.85546875" style="32" customWidth="1"/>
    <col min="4354" max="4359" width="13.7109375" style="32" customWidth="1"/>
    <col min="4360" max="4360" width="9.140625" style="32"/>
    <col min="4361" max="4361" width="11.140625" style="32" bestFit="1" customWidth="1"/>
    <col min="4362" max="4608" width="9.140625" style="32"/>
    <col min="4609" max="4609" width="9.85546875" style="32" customWidth="1"/>
    <col min="4610" max="4615" width="13.7109375" style="32" customWidth="1"/>
    <col min="4616" max="4616" width="9.140625" style="32"/>
    <col min="4617" max="4617" width="11.140625" style="32" bestFit="1" customWidth="1"/>
    <col min="4618" max="4864" width="9.140625" style="32"/>
    <col min="4865" max="4865" width="9.85546875" style="32" customWidth="1"/>
    <col min="4866" max="4871" width="13.7109375" style="32" customWidth="1"/>
    <col min="4872" max="4872" width="9.140625" style="32"/>
    <col min="4873" max="4873" width="11.140625" style="32" bestFit="1" customWidth="1"/>
    <col min="4874" max="5120" width="9.140625" style="32"/>
    <col min="5121" max="5121" width="9.85546875" style="32" customWidth="1"/>
    <col min="5122" max="5127" width="13.7109375" style="32" customWidth="1"/>
    <col min="5128" max="5128" width="9.140625" style="32"/>
    <col min="5129" max="5129" width="11.140625" style="32" bestFit="1" customWidth="1"/>
    <col min="5130" max="5376" width="9.140625" style="32"/>
    <col min="5377" max="5377" width="9.85546875" style="32" customWidth="1"/>
    <col min="5378" max="5383" width="13.7109375" style="32" customWidth="1"/>
    <col min="5384" max="5384" width="9.140625" style="32"/>
    <col min="5385" max="5385" width="11.140625" style="32" bestFit="1" customWidth="1"/>
    <col min="5386" max="5632" width="9.140625" style="32"/>
    <col min="5633" max="5633" width="9.85546875" style="32" customWidth="1"/>
    <col min="5634" max="5639" width="13.7109375" style="32" customWidth="1"/>
    <col min="5640" max="5640" width="9.140625" style="32"/>
    <col min="5641" max="5641" width="11.140625" style="32" bestFit="1" customWidth="1"/>
    <col min="5642" max="5888" width="9.140625" style="32"/>
    <col min="5889" max="5889" width="9.85546875" style="32" customWidth="1"/>
    <col min="5890" max="5895" width="13.7109375" style="32" customWidth="1"/>
    <col min="5896" max="5896" width="9.140625" style="32"/>
    <col min="5897" max="5897" width="11.140625" style="32" bestFit="1" customWidth="1"/>
    <col min="5898" max="6144" width="9.140625" style="32"/>
    <col min="6145" max="6145" width="9.85546875" style="32" customWidth="1"/>
    <col min="6146" max="6151" width="13.7109375" style="32" customWidth="1"/>
    <col min="6152" max="6152" width="9.140625" style="32"/>
    <col min="6153" max="6153" width="11.140625" style="32" bestFit="1" customWidth="1"/>
    <col min="6154" max="6400" width="9.140625" style="32"/>
    <col min="6401" max="6401" width="9.85546875" style="32" customWidth="1"/>
    <col min="6402" max="6407" width="13.7109375" style="32" customWidth="1"/>
    <col min="6408" max="6408" width="9.140625" style="32"/>
    <col min="6409" max="6409" width="11.140625" style="32" bestFit="1" customWidth="1"/>
    <col min="6410" max="6656" width="9.140625" style="32"/>
    <col min="6657" max="6657" width="9.85546875" style="32" customWidth="1"/>
    <col min="6658" max="6663" width="13.7109375" style="32" customWidth="1"/>
    <col min="6664" max="6664" width="9.140625" style="32"/>
    <col min="6665" max="6665" width="11.140625" style="32" bestFit="1" customWidth="1"/>
    <col min="6666" max="6912" width="9.140625" style="32"/>
    <col min="6913" max="6913" width="9.85546875" style="32" customWidth="1"/>
    <col min="6914" max="6919" width="13.7109375" style="32" customWidth="1"/>
    <col min="6920" max="6920" width="9.140625" style="32"/>
    <col min="6921" max="6921" width="11.140625" style="32" bestFit="1" customWidth="1"/>
    <col min="6922" max="7168" width="9.140625" style="32"/>
    <col min="7169" max="7169" width="9.85546875" style="32" customWidth="1"/>
    <col min="7170" max="7175" width="13.7109375" style="32" customWidth="1"/>
    <col min="7176" max="7176" width="9.140625" style="32"/>
    <col min="7177" max="7177" width="11.140625" style="32" bestFit="1" customWidth="1"/>
    <col min="7178" max="7424" width="9.140625" style="32"/>
    <col min="7425" max="7425" width="9.85546875" style="32" customWidth="1"/>
    <col min="7426" max="7431" width="13.7109375" style="32" customWidth="1"/>
    <col min="7432" max="7432" width="9.140625" style="32"/>
    <col min="7433" max="7433" width="11.140625" style="32" bestFit="1" customWidth="1"/>
    <col min="7434" max="7680" width="9.140625" style="32"/>
    <col min="7681" max="7681" width="9.85546875" style="32" customWidth="1"/>
    <col min="7682" max="7687" width="13.7109375" style="32" customWidth="1"/>
    <col min="7688" max="7688" width="9.140625" style="32"/>
    <col min="7689" max="7689" width="11.140625" style="32" bestFit="1" customWidth="1"/>
    <col min="7690" max="7936" width="9.140625" style="32"/>
    <col min="7937" max="7937" width="9.85546875" style="32" customWidth="1"/>
    <col min="7938" max="7943" width="13.7109375" style="32" customWidth="1"/>
    <col min="7944" max="7944" width="9.140625" style="32"/>
    <col min="7945" max="7945" width="11.140625" style="32" bestFit="1" customWidth="1"/>
    <col min="7946" max="8192" width="9.140625" style="32"/>
    <col min="8193" max="8193" width="9.85546875" style="32" customWidth="1"/>
    <col min="8194" max="8199" width="13.7109375" style="32" customWidth="1"/>
    <col min="8200" max="8200" width="9.140625" style="32"/>
    <col min="8201" max="8201" width="11.140625" style="32" bestFit="1" customWidth="1"/>
    <col min="8202" max="8448" width="9.140625" style="32"/>
    <col min="8449" max="8449" width="9.85546875" style="32" customWidth="1"/>
    <col min="8450" max="8455" width="13.7109375" style="32" customWidth="1"/>
    <col min="8456" max="8456" width="9.140625" style="32"/>
    <col min="8457" max="8457" width="11.140625" style="32" bestFit="1" customWidth="1"/>
    <col min="8458" max="8704" width="9.140625" style="32"/>
    <col min="8705" max="8705" width="9.85546875" style="32" customWidth="1"/>
    <col min="8706" max="8711" width="13.7109375" style="32" customWidth="1"/>
    <col min="8712" max="8712" width="9.140625" style="32"/>
    <col min="8713" max="8713" width="11.140625" style="32" bestFit="1" customWidth="1"/>
    <col min="8714" max="8960" width="9.140625" style="32"/>
    <col min="8961" max="8961" width="9.85546875" style="32" customWidth="1"/>
    <col min="8962" max="8967" width="13.7109375" style="32" customWidth="1"/>
    <col min="8968" max="8968" width="9.140625" style="32"/>
    <col min="8969" max="8969" width="11.140625" style="32" bestFit="1" customWidth="1"/>
    <col min="8970" max="9216" width="9.140625" style="32"/>
    <col min="9217" max="9217" width="9.85546875" style="32" customWidth="1"/>
    <col min="9218" max="9223" width="13.7109375" style="32" customWidth="1"/>
    <col min="9224" max="9224" width="9.140625" style="32"/>
    <col min="9225" max="9225" width="11.140625" style="32" bestFit="1" customWidth="1"/>
    <col min="9226" max="9472" width="9.140625" style="32"/>
    <col min="9473" max="9473" width="9.85546875" style="32" customWidth="1"/>
    <col min="9474" max="9479" width="13.7109375" style="32" customWidth="1"/>
    <col min="9480" max="9480" width="9.140625" style="32"/>
    <col min="9481" max="9481" width="11.140625" style="32" bestFit="1" customWidth="1"/>
    <col min="9482" max="9728" width="9.140625" style="32"/>
    <col min="9729" max="9729" width="9.85546875" style="32" customWidth="1"/>
    <col min="9730" max="9735" width="13.7109375" style="32" customWidth="1"/>
    <col min="9736" max="9736" width="9.140625" style="32"/>
    <col min="9737" max="9737" width="11.140625" style="32" bestFit="1" customWidth="1"/>
    <col min="9738" max="9984" width="9.140625" style="32"/>
    <col min="9985" max="9985" width="9.85546875" style="32" customWidth="1"/>
    <col min="9986" max="9991" width="13.7109375" style="32" customWidth="1"/>
    <col min="9992" max="9992" width="9.140625" style="32"/>
    <col min="9993" max="9993" width="11.140625" style="32" bestFit="1" customWidth="1"/>
    <col min="9994" max="10240" width="9.140625" style="32"/>
    <col min="10241" max="10241" width="9.85546875" style="32" customWidth="1"/>
    <col min="10242" max="10247" width="13.7109375" style="32" customWidth="1"/>
    <col min="10248" max="10248" width="9.140625" style="32"/>
    <col min="10249" max="10249" width="11.140625" style="32" bestFit="1" customWidth="1"/>
    <col min="10250" max="10496" width="9.140625" style="32"/>
    <col min="10497" max="10497" width="9.85546875" style="32" customWidth="1"/>
    <col min="10498" max="10503" width="13.7109375" style="32" customWidth="1"/>
    <col min="10504" max="10504" width="9.140625" style="32"/>
    <col min="10505" max="10505" width="11.140625" style="32" bestFit="1" customWidth="1"/>
    <col min="10506" max="10752" width="9.140625" style="32"/>
    <col min="10753" max="10753" width="9.85546875" style="32" customWidth="1"/>
    <col min="10754" max="10759" width="13.7109375" style="32" customWidth="1"/>
    <col min="10760" max="10760" width="9.140625" style="32"/>
    <col min="10761" max="10761" width="11.140625" style="32" bestFit="1" customWidth="1"/>
    <col min="10762" max="11008" width="9.140625" style="32"/>
    <col min="11009" max="11009" width="9.85546875" style="32" customWidth="1"/>
    <col min="11010" max="11015" width="13.7109375" style="32" customWidth="1"/>
    <col min="11016" max="11016" width="9.140625" style="32"/>
    <col min="11017" max="11017" width="11.140625" style="32" bestFit="1" customWidth="1"/>
    <col min="11018" max="11264" width="9.140625" style="32"/>
    <col min="11265" max="11265" width="9.85546875" style="32" customWidth="1"/>
    <col min="11266" max="11271" width="13.7109375" style="32" customWidth="1"/>
    <col min="11272" max="11272" width="9.140625" style="32"/>
    <col min="11273" max="11273" width="11.140625" style="32" bestFit="1" customWidth="1"/>
    <col min="11274" max="11520" width="9.140625" style="32"/>
    <col min="11521" max="11521" width="9.85546875" style="32" customWidth="1"/>
    <col min="11522" max="11527" width="13.7109375" style="32" customWidth="1"/>
    <col min="11528" max="11528" width="9.140625" style="32"/>
    <col min="11529" max="11529" width="11.140625" style="32" bestFit="1" customWidth="1"/>
    <col min="11530" max="11776" width="9.140625" style="32"/>
    <col min="11777" max="11777" width="9.85546875" style="32" customWidth="1"/>
    <col min="11778" max="11783" width="13.7109375" style="32" customWidth="1"/>
    <col min="11784" max="11784" width="9.140625" style="32"/>
    <col min="11785" max="11785" width="11.140625" style="32" bestFit="1" customWidth="1"/>
    <col min="11786" max="12032" width="9.140625" style="32"/>
    <col min="12033" max="12033" width="9.85546875" style="32" customWidth="1"/>
    <col min="12034" max="12039" width="13.7109375" style="32" customWidth="1"/>
    <col min="12040" max="12040" width="9.140625" style="32"/>
    <col min="12041" max="12041" width="11.140625" style="32" bestFit="1" customWidth="1"/>
    <col min="12042" max="12288" width="9.140625" style="32"/>
    <col min="12289" max="12289" width="9.85546875" style="32" customWidth="1"/>
    <col min="12290" max="12295" width="13.7109375" style="32" customWidth="1"/>
    <col min="12296" max="12296" width="9.140625" style="32"/>
    <col min="12297" max="12297" width="11.140625" style="32" bestFit="1" customWidth="1"/>
    <col min="12298" max="12544" width="9.140625" style="32"/>
    <col min="12545" max="12545" width="9.85546875" style="32" customWidth="1"/>
    <col min="12546" max="12551" width="13.7109375" style="32" customWidth="1"/>
    <col min="12552" max="12552" width="9.140625" style="32"/>
    <col min="12553" max="12553" width="11.140625" style="32" bestFit="1" customWidth="1"/>
    <col min="12554" max="12800" width="9.140625" style="32"/>
    <col min="12801" max="12801" width="9.85546875" style="32" customWidth="1"/>
    <col min="12802" max="12807" width="13.7109375" style="32" customWidth="1"/>
    <col min="12808" max="12808" width="9.140625" style="32"/>
    <col min="12809" max="12809" width="11.140625" style="32" bestFit="1" customWidth="1"/>
    <col min="12810" max="13056" width="9.140625" style="32"/>
    <col min="13057" max="13057" width="9.85546875" style="32" customWidth="1"/>
    <col min="13058" max="13063" width="13.7109375" style="32" customWidth="1"/>
    <col min="13064" max="13064" width="9.140625" style="32"/>
    <col min="13065" max="13065" width="11.140625" style="32" bestFit="1" customWidth="1"/>
    <col min="13066" max="13312" width="9.140625" style="32"/>
    <col min="13313" max="13313" width="9.85546875" style="32" customWidth="1"/>
    <col min="13314" max="13319" width="13.7109375" style="32" customWidth="1"/>
    <col min="13320" max="13320" width="9.140625" style="32"/>
    <col min="13321" max="13321" width="11.140625" style="32" bestFit="1" customWidth="1"/>
    <col min="13322" max="13568" width="9.140625" style="32"/>
    <col min="13569" max="13569" width="9.85546875" style="32" customWidth="1"/>
    <col min="13570" max="13575" width="13.7109375" style="32" customWidth="1"/>
    <col min="13576" max="13576" width="9.140625" style="32"/>
    <col min="13577" max="13577" width="11.140625" style="32" bestFit="1" customWidth="1"/>
    <col min="13578" max="13824" width="9.140625" style="32"/>
    <col min="13825" max="13825" width="9.85546875" style="32" customWidth="1"/>
    <col min="13826" max="13831" width="13.7109375" style="32" customWidth="1"/>
    <col min="13832" max="13832" width="9.140625" style="32"/>
    <col min="13833" max="13833" width="11.140625" style="32" bestFit="1" customWidth="1"/>
    <col min="13834" max="14080" width="9.140625" style="32"/>
    <col min="14081" max="14081" width="9.85546875" style="32" customWidth="1"/>
    <col min="14082" max="14087" width="13.7109375" style="32" customWidth="1"/>
    <col min="14088" max="14088" width="9.140625" style="32"/>
    <col min="14089" max="14089" width="11.140625" style="32" bestFit="1" customWidth="1"/>
    <col min="14090" max="14336" width="9.140625" style="32"/>
    <col min="14337" max="14337" width="9.85546875" style="32" customWidth="1"/>
    <col min="14338" max="14343" width="13.7109375" style="32" customWidth="1"/>
    <col min="14344" max="14344" width="9.140625" style="32"/>
    <col min="14345" max="14345" width="11.140625" style="32" bestFit="1" customWidth="1"/>
    <col min="14346" max="14592" width="9.140625" style="32"/>
    <col min="14593" max="14593" width="9.85546875" style="32" customWidth="1"/>
    <col min="14594" max="14599" width="13.7109375" style="32" customWidth="1"/>
    <col min="14600" max="14600" width="9.140625" style="32"/>
    <col min="14601" max="14601" width="11.140625" style="32" bestFit="1" customWidth="1"/>
    <col min="14602" max="14848" width="9.140625" style="32"/>
    <col min="14849" max="14849" width="9.85546875" style="32" customWidth="1"/>
    <col min="14850" max="14855" width="13.7109375" style="32" customWidth="1"/>
    <col min="14856" max="14856" width="9.140625" style="32"/>
    <col min="14857" max="14857" width="11.140625" style="32" bestFit="1" customWidth="1"/>
    <col min="14858" max="15104" width="9.140625" style="32"/>
    <col min="15105" max="15105" width="9.85546875" style="32" customWidth="1"/>
    <col min="15106" max="15111" width="13.7109375" style="32" customWidth="1"/>
    <col min="15112" max="15112" width="9.140625" style="32"/>
    <col min="15113" max="15113" width="11.140625" style="32" bestFit="1" customWidth="1"/>
    <col min="15114" max="15360" width="9.140625" style="32"/>
    <col min="15361" max="15361" width="9.85546875" style="32" customWidth="1"/>
    <col min="15362" max="15367" width="13.7109375" style="32" customWidth="1"/>
    <col min="15368" max="15368" width="9.140625" style="32"/>
    <col min="15369" max="15369" width="11.140625" style="32" bestFit="1" customWidth="1"/>
    <col min="15370" max="15616" width="9.140625" style="32"/>
    <col min="15617" max="15617" width="9.85546875" style="32" customWidth="1"/>
    <col min="15618" max="15623" width="13.7109375" style="32" customWidth="1"/>
    <col min="15624" max="15624" width="9.140625" style="32"/>
    <col min="15625" max="15625" width="11.140625" style="32" bestFit="1" customWidth="1"/>
    <col min="15626" max="15872" width="9.140625" style="32"/>
    <col min="15873" max="15873" width="9.85546875" style="32" customWidth="1"/>
    <col min="15874" max="15879" width="13.7109375" style="32" customWidth="1"/>
    <col min="15880" max="15880" width="9.140625" style="32"/>
    <col min="15881" max="15881" width="11.140625" style="32" bestFit="1" customWidth="1"/>
    <col min="15882" max="16128" width="9.140625" style="32"/>
    <col min="16129" max="16129" width="9.85546875" style="32" customWidth="1"/>
    <col min="16130" max="16135" width="13.7109375" style="32" customWidth="1"/>
    <col min="16136" max="16136" width="9.140625" style="32"/>
    <col min="16137" max="16137" width="11.140625" style="32" bestFit="1" customWidth="1"/>
    <col min="16138" max="16384" width="9.140625" style="32"/>
  </cols>
  <sheetData>
    <row r="1" spans="1:11" ht="16.5" customHeight="1" x14ac:dyDescent="0.25">
      <c r="A1" s="221" t="s">
        <v>39</v>
      </c>
      <c r="B1" s="221"/>
      <c r="C1" s="221"/>
      <c r="D1" s="221"/>
      <c r="E1" s="221"/>
      <c r="F1" s="221"/>
      <c r="G1" s="221"/>
      <c r="H1" s="31"/>
    </row>
    <row r="2" spans="1:11" ht="16.5" customHeight="1" x14ac:dyDescent="0.25">
      <c r="A2" s="221" t="str">
        <f>'[4]TH KL'!A2</f>
        <v>CÔNG TRÌNH: SỬA CHỮA, NẠO VÉT  KÊNH THỦY LỢI NỘI ĐỒNG</v>
      </c>
      <c r="B2" s="221"/>
      <c r="C2" s="221"/>
      <c r="D2" s="221"/>
      <c r="E2" s="221"/>
      <c r="F2" s="221"/>
      <c r="G2" s="221"/>
      <c r="H2" s="31"/>
      <c r="I2" s="31"/>
    </row>
    <row r="3" spans="1:11" ht="16.5" customHeight="1" x14ac:dyDescent="0.25">
      <c r="A3" s="221" t="str">
        <f>'[4]Công trình'!F6</f>
        <v>HẠNG MỤC: NẠO VÉT, ĐẮP BỜ TUYẾN KÊNH SỐ 13 THÔN PHONG CẦU</v>
      </c>
      <c r="B3" s="221"/>
      <c r="C3" s="221"/>
      <c r="D3" s="221"/>
      <c r="E3" s="221"/>
      <c r="F3" s="221"/>
      <c r="G3" s="221"/>
      <c r="H3" s="31"/>
      <c r="I3" s="31"/>
    </row>
    <row r="5" spans="1:11" ht="17.25" thickBot="1" x14ac:dyDescent="0.3"/>
    <row r="6" spans="1:11" x14ac:dyDescent="0.25">
      <c r="A6" s="217" t="s">
        <v>40</v>
      </c>
      <c r="B6" s="219" t="s">
        <v>41</v>
      </c>
      <c r="C6" s="219"/>
      <c r="D6" s="219" t="s">
        <v>38</v>
      </c>
      <c r="E6" s="219"/>
      <c r="F6" s="219" t="s">
        <v>42</v>
      </c>
      <c r="G6" s="220"/>
    </row>
    <row r="7" spans="1:11" x14ac:dyDescent="0.25">
      <c r="A7" s="218"/>
      <c r="B7" s="33" t="s">
        <v>43</v>
      </c>
      <c r="C7" s="33" t="s">
        <v>44</v>
      </c>
      <c r="D7" s="33" t="s">
        <v>45</v>
      </c>
      <c r="E7" s="33" t="s">
        <v>46</v>
      </c>
      <c r="F7" s="33" t="s">
        <v>45</v>
      </c>
      <c r="G7" s="34" t="s">
        <v>46</v>
      </c>
    </row>
    <row r="8" spans="1:11" x14ac:dyDescent="0.25">
      <c r="A8" s="35" t="s">
        <v>76</v>
      </c>
      <c r="B8" s="36"/>
      <c r="C8" s="36">
        <f>B9/2</f>
        <v>16</v>
      </c>
      <c r="D8" s="37">
        <v>3.08</v>
      </c>
      <c r="E8" s="37">
        <f>D8*C8</f>
        <v>49.28</v>
      </c>
      <c r="F8" s="37">
        <v>0.65</v>
      </c>
      <c r="G8" s="38">
        <f>F8*C8</f>
        <v>10.4</v>
      </c>
    </row>
    <row r="9" spans="1:11" x14ac:dyDescent="0.25">
      <c r="A9" s="39"/>
      <c r="B9" s="40">
        <v>32</v>
      </c>
      <c r="C9" s="40"/>
      <c r="D9" s="41"/>
      <c r="E9" s="41"/>
      <c r="F9" s="41"/>
      <c r="G9" s="42"/>
    </row>
    <row r="10" spans="1:11" x14ac:dyDescent="0.25">
      <c r="A10" s="39">
        <v>1</v>
      </c>
      <c r="B10" s="40"/>
      <c r="C10" s="40">
        <f>(B9+B11)/2</f>
        <v>35</v>
      </c>
      <c r="D10" s="41">
        <v>1.86</v>
      </c>
      <c r="E10" s="41">
        <f>D10*C10</f>
        <v>65.100000000000009</v>
      </c>
      <c r="F10" s="41">
        <v>1.32</v>
      </c>
      <c r="G10" s="42">
        <f>F10*C10</f>
        <v>46.2</v>
      </c>
      <c r="K10" s="32" t="s">
        <v>39</v>
      </c>
    </row>
    <row r="11" spans="1:11" x14ac:dyDescent="0.25">
      <c r="A11" s="39"/>
      <c r="B11" s="40">
        <v>38</v>
      </c>
      <c r="C11" s="40"/>
      <c r="D11" s="41"/>
      <c r="E11" s="41"/>
      <c r="F11" s="41"/>
      <c r="G11" s="42"/>
      <c r="K11" s="32" t="s">
        <v>34</v>
      </c>
    </row>
    <row r="12" spans="1:11" x14ac:dyDescent="0.25">
      <c r="A12" s="39">
        <v>2</v>
      </c>
      <c r="B12" s="40"/>
      <c r="C12" s="40">
        <f>(B11+B13)/2</f>
        <v>31</v>
      </c>
      <c r="D12" s="41">
        <v>1.58</v>
      </c>
      <c r="E12" s="41">
        <f>D12*C12</f>
        <v>48.980000000000004</v>
      </c>
      <c r="F12" s="41">
        <v>1.76</v>
      </c>
      <c r="G12" s="42">
        <f>F12*C12</f>
        <v>54.56</v>
      </c>
      <c r="K12" s="32" t="s">
        <v>109</v>
      </c>
    </row>
    <row r="13" spans="1:11" x14ac:dyDescent="0.25">
      <c r="A13" s="39"/>
      <c r="B13" s="40">
        <v>24</v>
      </c>
      <c r="C13" s="40"/>
      <c r="D13" s="41"/>
      <c r="E13" s="41"/>
      <c r="F13" s="41"/>
      <c r="G13" s="42"/>
    </row>
    <row r="14" spans="1:11" x14ac:dyDescent="0.25">
      <c r="A14" s="39">
        <v>3</v>
      </c>
      <c r="B14" s="40"/>
      <c r="C14" s="40">
        <f>(B13+B15)/2</f>
        <v>23</v>
      </c>
      <c r="D14" s="41">
        <v>2.17</v>
      </c>
      <c r="E14" s="41">
        <f>D14*C14</f>
        <v>49.91</v>
      </c>
      <c r="F14" s="41">
        <v>0.76</v>
      </c>
      <c r="G14" s="42">
        <f>F14*C14</f>
        <v>17.48</v>
      </c>
    </row>
    <row r="15" spans="1:11" x14ac:dyDescent="0.25">
      <c r="A15" s="39"/>
      <c r="B15" s="40">
        <v>22</v>
      </c>
      <c r="C15" s="40"/>
      <c r="D15" s="41"/>
      <c r="E15" s="41"/>
      <c r="F15" s="41"/>
      <c r="G15" s="42"/>
    </row>
    <row r="16" spans="1:11" x14ac:dyDescent="0.25">
      <c r="A16" s="39">
        <v>4</v>
      </c>
      <c r="B16" s="40"/>
      <c r="C16" s="40">
        <f>(B15+B17)/2</f>
        <v>28.5</v>
      </c>
      <c r="D16" s="41">
        <v>2.38</v>
      </c>
      <c r="E16" s="41">
        <f>D16*C16</f>
        <v>67.83</v>
      </c>
      <c r="F16" s="41">
        <v>1.66</v>
      </c>
      <c r="G16" s="42">
        <f>F16*C16</f>
        <v>47.309999999999995</v>
      </c>
    </row>
    <row r="17" spans="1:9" x14ac:dyDescent="0.25">
      <c r="A17" s="39"/>
      <c r="B17" s="40">
        <v>35</v>
      </c>
      <c r="C17" s="40"/>
      <c r="D17" s="41"/>
      <c r="E17" s="41"/>
      <c r="F17" s="41"/>
      <c r="G17" s="42"/>
    </row>
    <row r="18" spans="1:9" x14ac:dyDescent="0.25">
      <c r="A18" s="39">
        <v>5</v>
      </c>
      <c r="B18" s="40"/>
      <c r="C18" s="40">
        <f>(B17+B19)/2</f>
        <v>36</v>
      </c>
      <c r="D18" s="41">
        <v>1.97</v>
      </c>
      <c r="E18" s="41">
        <f>D18*C18</f>
        <v>70.92</v>
      </c>
      <c r="F18" s="41">
        <v>2.0499999999999998</v>
      </c>
      <c r="G18" s="42">
        <f>F18*C18</f>
        <v>73.8</v>
      </c>
    </row>
    <row r="19" spans="1:9" x14ac:dyDescent="0.25">
      <c r="A19" s="39"/>
      <c r="B19" s="40">
        <v>37</v>
      </c>
      <c r="C19" s="40"/>
      <c r="D19" s="41"/>
      <c r="E19" s="41"/>
      <c r="F19" s="41"/>
      <c r="G19" s="42"/>
    </row>
    <row r="20" spans="1:9" x14ac:dyDescent="0.25">
      <c r="A20" s="39">
        <v>6</v>
      </c>
      <c r="B20" s="40"/>
      <c r="C20" s="40">
        <f>(B19+B21)/2</f>
        <v>38</v>
      </c>
      <c r="D20" s="41">
        <v>1.95</v>
      </c>
      <c r="E20" s="41">
        <f>D20*C20</f>
        <v>74.099999999999994</v>
      </c>
      <c r="F20" s="41">
        <v>2.2599999999999998</v>
      </c>
      <c r="G20" s="42">
        <f>F20*C20</f>
        <v>85.88</v>
      </c>
    </row>
    <row r="21" spans="1:9" x14ac:dyDescent="0.25">
      <c r="A21" s="39"/>
      <c r="B21" s="40">
        <v>39</v>
      </c>
      <c r="C21" s="40"/>
      <c r="D21" s="41"/>
      <c r="E21" s="41"/>
      <c r="F21" s="41"/>
      <c r="G21" s="42"/>
    </row>
    <row r="22" spans="1:9" x14ac:dyDescent="0.25">
      <c r="A22" s="43" t="s">
        <v>77</v>
      </c>
      <c r="B22" s="44"/>
      <c r="C22" s="44">
        <f>B21/2</f>
        <v>19.5</v>
      </c>
      <c r="D22" s="45">
        <v>1.88</v>
      </c>
      <c r="E22" s="45">
        <f>D22*C22</f>
        <v>36.659999999999997</v>
      </c>
      <c r="F22" s="45">
        <v>3.21</v>
      </c>
      <c r="G22" s="46">
        <f>F22*C22</f>
        <v>62.594999999999999</v>
      </c>
    </row>
    <row r="23" spans="1:9" ht="17.25" thickBot="1" x14ac:dyDescent="0.3">
      <c r="A23" s="47" t="s">
        <v>49</v>
      </c>
      <c r="B23" s="48">
        <f>SUM(B8:B22)</f>
        <v>227</v>
      </c>
      <c r="C23" s="48">
        <f>SUM(C8:C22)</f>
        <v>227</v>
      </c>
      <c r="D23" s="49"/>
      <c r="E23" s="50">
        <f>SUM(E8:E22)</f>
        <v>462.78</v>
      </c>
      <c r="F23" s="49"/>
      <c r="G23" s="51">
        <f>SUM(G8:G22)</f>
        <v>398.22500000000002</v>
      </c>
      <c r="I23" s="52">
        <f>(G23/E23)*100</f>
        <v>86.050607199965441</v>
      </c>
    </row>
    <row r="25" spans="1:9" x14ac:dyDescent="0.25">
      <c r="A25" s="53" t="s">
        <v>50</v>
      </c>
      <c r="B25" s="53"/>
      <c r="C25" s="53"/>
      <c r="D25" s="53"/>
      <c r="E25" s="53"/>
      <c r="F25" s="54">
        <f>B23</f>
        <v>227</v>
      </c>
      <c r="G25" s="53" t="s">
        <v>51</v>
      </c>
    </row>
    <row r="26" spans="1:9" x14ac:dyDescent="0.25">
      <c r="A26" s="53" t="s">
        <v>52</v>
      </c>
      <c r="B26" s="53"/>
      <c r="C26" s="53"/>
      <c r="D26" s="53"/>
      <c r="E26" s="53"/>
      <c r="F26" s="55"/>
      <c r="G26" s="56"/>
    </row>
    <row r="27" spans="1:9" ht="20.25" x14ac:dyDescent="0.3">
      <c r="A27" s="57" t="s">
        <v>53</v>
      </c>
      <c r="B27" s="57"/>
      <c r="C27" s="57"/>
      <c r="D27" s="57"/>
      <c r="E27" s="57"/>
      <c r="F27" s="58">
        <f>F28</f>
        <v>462.78</v>
      </c>
      <c r="G27" s="59" t="s">
        <v>54</v>
      </c>
    </row>
    <row r="28" spans="1:9" ht="19.5" x14ac:dyDescent="0.25">
      <c r="A28" s="60" t="s">
        <v>55</v>
      </c>
      <c r="B28" s="60"/>
      <c r="C28" s="60"/>
      <c r="D28" s="61"/>
      <c r="E28" s="61"/>
      <c r="F28" s="62">
        <f>E23</f>
        <v>462.78</v>
      </c>
      <c r="G28" s="63" t="s">
        <v>56</v>
      </c>
    </row>
    <row r="29" spans="1:9" ht="20.25" x14ac:dyDescent="0.3">
      <c r="A29" s="57" t="s">
        <v>57</v>
      </c>
      <c r="B29" s="57"/>
      <c r="C29" s="57"/>
      <c r="D29" s="57"/>
      <c r="E29" s="57"/>
      <c r="F29" s="58">
        <f>G23</f>
        <v>398.22500000000002</v>
      </c>
      <c r="G29" s="59" t="s">
        <v>54</v>
      </c>
    </row>
  </sheetData>
  <mergeCells count="7">
    <mergeCell ref="A1:G1"/>
    <mergeCell ref="A2:G2"/>
    <mergeCell ref="A3:G3"/>
    <mergeCell ref="A6:A7"/>
    <mergeCell ref="B6:C6"/>
    <mergeCell ref="D6:E6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TH KL</vt:lpstr>
      <vt:lpstr>THKL</vt:lpstr>
      <vt:lpstr>KLCN</vt:lpstr>
      <vt:lpstr>KL KSDH</vt:lpstr>
      <vt:lpstr>KLCN Long Ro 1</vt:lpstr>
      <vt:lpstr>KLCN BacCua1</vt:lpstr>
      <vt:lpstr>KLCN BenDo</vt:lpstr>
      <vt:lpstr>KLCN CocLien</vt:lpstr>
      <vt:lpstr>KLCN CauMoi</vt:lpstr>
      <vt:lpstr>KLCN LangKhoang-DongNhoi</vt:lpstr>
      <vt:lpstr>KLCN VuVi</vt:lpstr>
      <vt:lpstr>KLCN O Dien</vt:lpstr>
      <vt:lpstr>KLCN so 9</vt:lpstr>
      <vt:lpstr>KLCN so 13</vt:lpstr>
      <vt:lpstr>'KLCN BacCua1'!Print_Area</vt:lpstr>
      <vt:lpstr>'TH KL'!Print_Area</vt:lpstr>
      <vt:lpstr>KLCN!Print_Titles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Thanh Hoàng</dc:creator>
  <cp:lastModifiedBy>Administrator</cp:lastModifiedBy>
  <cp:lastPrinted>2026-01-31T02:37:33Z</cp:lastPrinted>
  <dcterms:created xsi:type="dcterms:W3CDTF">2025-10-15T03:39:22Z</dcterms:created>
  <dcterms:modified xsi:type="dcterms:W3CDTF">2026-01-31T02:37:37Z</dcterms:modified>
</cp:coreProperties>
</file>