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Năm 2026\17. kế hoạch đầu tư công năm 2027\1. Bổ sung năm 2026\4.2026 Cống ông Đèn bà Lanh\5. thowng thảo\"/>
    </mc:Choice>
  </mc:AlternateContent>
  <xr:revisionPtr revIDLastSave="0" documentId="13_ncr:1_{27B630FD-9084-4E36-BB61-57678F6502A2}" xr6:coauthVersionLast="47" xr6:coauthVersionMax="47" xr10:uidLastSave="{00000000-0000-0000-0000-000000000000}"/>
  <bookViews>
    <workbookView xWindow="9600" yWindow="2190" windowWidth="17970" windowHeight="13200" firstSheet="1" activeTab="1" xr2:uid="{536BC6C3-C125-4BC5-A899-551FF559C4F9}"/>
  </bookViews>
  <sheets>
    <sheet name="foxz" sheetId="2" state="veryHidden" r:id="rId1"/>
    <sheet name="phụ lục 01" sheetId="1" r:id="rId2"/>
    <sheet name="Phụ lục 02" sheetId="3" r:id="rId3"/>
  </sheets>
  <externalReferences>
    <externalReference r:id="rId4"/>
  </externalReferences>
  <definedNames>
    <definedName name="_xlnm.Print_Area" localSheetId="1">'phụ lục 01'!$B$1:$M$90</definedName>
    <definedName name="_xlnm.Print_Area" localSheetId="2">'Phụ lục 02'!$C$3:$I$15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5" i="1" l="1"/>
  <c r="L14" i="3"/>
  <c r="M13" i="3"/>
  <c r="M14" i="3" s="1"/>
  <c r="L8" i="3"/>
  <c r="L12" i="3"/>
  <c r="L13" i="3" s="1"/>
  <c r="L10" i="3"/>
  <c r="L11" i="3" s="1"/>
  <c r="K94" i="1"/>
  <c r="K93" i="1"/>
  <c r="O97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6" i="1"/>
  <c r="L88" i="1"/>
  <c r="M88" i="1"/>
  <c r="N88" i="1"/>
  <c r="O88" i="1"/>
  <c r="L87" i="1"/>
  <c r="M87" i="1"/>
  <c r="N87" i="1"/>
  <c r="O87" i="1"/>
  <c r="L73" i="1"/>
  <c r="M73" i="1"/>
  <c r="N73" i="1"/>
  <c r="O73" i="1"/>
  <c r="J86" i="1" l="1"/>
  <c r="I86" i="1"/>
  <c r="H86" i="1"/>
  <c r="G86" i="1"/>
  <c r="F86" i="1"/>
  <c r="K86" i="1" s="1"/>
  <c r="E86" i="1"/>
  <c r="D86" i="1"/>
  <c r="C86" i="1"/>
  <c r="B86" i="1"/>
  <c r="J85" i="1"/>
  <c r="I85" i="1"/>
  <c r="H85" i="1"/>
  <c r="G85" i="1"/>
  <c r="F85" i="1"/>
  <c r="E85" i="1"/>
  <c r="D85" i="1"/>
  <c r="C85" i="1"/>
  <c r="B85" i="1"/>
  <c r="J84" i="1"/>
  <c r="I84" i="1"/>
  <c r="H84" i="1"/>
  <c r="G84" i="1"/>
  <c r="F84" i="1"/>
  <c r="E84" i="1"/>
  <c r="D84" i="1"/>
  <c r="C84" i="1"/>
  <c r="B84" i="1"/>
  <c r="J83" i="1"/>
  <c r="I83" i="1"/>
  <c r="H83" i="1"/>
  <c r="G83" i="1"/>
  <c r="F83" i="1"/>
  <c r="E83" i="1"/>
  <c r="D83" i="1"/>
  <c r="C83" i="1"/>
  <c r="B83" i="1"/>
  <c r="J82" i="1"/>
  <c r="I82" i="1"/>
  <c r="H82" i="1"/>
  <c r="G82" i="1"/>
  <c r="F82" i="1"/>
  <c r="K82" i="1" s="1"/>
  <c r="E82" i="1"/>
  <c r="D82" i="1"/>
  <c r="C82" i="1"/>
  <c r="B82" i="1"/>
  <c r="J81" i="1"/>
  <c r="K81" i="1" s="1"/>
  <c r="I81" i="1"/>
  <c r="H81" i="1"/>
  <c r="G81" i="1"/>
  <c r="F81" i="1"/>
  <c r="E81" i="1"/>
  <c r="D81" i="1"/>
  <c r="C81" i="1"/>
  <c r="B81" i="1"/>
  <c r="J80" i="1"/>
  <c r="I80" i="1"/>
  <c r="H80" i="1"/>
  <c r="G80" i="1"/>
  <c r="F80" i="1"/>
  <c r="E80" i="1"/>
  <c r="D80" i="1"/>
  <c r="C80" i="1"/>
  <c r="B80" i="1"/>
  <c r="J79" i="1"/>
  <c r="I79" i="1"/>
  <c r="H79" i="1"/>
  <c r="G79" i="1"/>
  <c r="F79" i="1"/>
  <c r="E79" i="1"/>
  <c r="D79" i="1"/>
  <c r="C79" i="1"/>
  <c r="B79" i="1"/>
  <c r="J78" i="1"/>
  <c r="I78" i="1"/>
  <c r="H78" i="1"/>
  <c r="G78" i="1"/>
  <c r="F78" i="1"/>
  <c r="E78" i="1"/>
  <c r="D78" i="1"/>
  <c r="C78" i="1"/>
  <c r="B78" i="1"/>
  <c r="J77" i="1"/>
  <c r="K77" i="1" s="1"/>
  <c r="I77" i="1"/>
  <c r="H77" i="1"/>
  <c r="G77" i="1"/>
  <c r="F77" i="1"/>
  <c r="E77" i="1"/>
  <c r="D77" i="1"/>
  <c r="C77" i="1"/>
  <c r="B77" i="1"/>
  <c r="J76" i="1"/>
  <c r="I76" i="1"/>
  <c r="H76" i="1"/>
  <c r="G76" i="1"/>
  <c r="F76" i="1"/>
  <c r="E76" i="1"/>
  <c r="D76" i="1"/>
  <c r="C76" i="1"/>
  <c r="B76" i="1"/>
  <c r="J75" i="1"/>
  <c r="I75" i="1"/>
  <c r="H75" i="1"/>
  <c r="G75" i="1"/>
  <c r="F75" i="1"/>
  <c r="E75" i="1"/>
  <c r="D75" i="1"/>
  <c r="C75" i="1"/>
  <c r="B75" i="1"/>
  <c r="J72" i="1"/>
  <c r="I72" i="1"/>
  <c r="H72" i="1"/>
  <c r="G72" i="1"/>
  <c r="F72" i="1"/>
  <c r="E72" i="1"/>
  <c r="D72" i="1"/>
  <c r="C72" i="1"/>
  <c r="B72" i="1"/>
  <c r="J71" i="1"/>
  <c r="I71" i="1"/>
  <c r="H71" i="1"/>
  <c r="G71" i="1"/>
  <c r="F71" i="1"/>
  <c r="E71" i="1"/>
  <c r="D71" i="1"/>
  <c r="C71" i="1"/>
  <c r="B71" i="1"/>
  <c r="J70" i="1"/>
  <c r="I70" i="1"/>
  <c r="H70" i="1"/>
  <c r="G70" i="1"/>
  <c r="F70" i="1"/>
  <c r="E70" i="1"/>
  <c r="D70" i="1"/>
  <c r="C70" i="1"/>
  <c r="B70" i="1"/>
  <c r="J69" i="1"/>
  <c r="I69" i="1"/>
  <c r="H69" i="1"/>
  <c r="G69" i="1"/>
  <c r="F69" i="1"/>
  <c r="E69" i="1"/>
  <c r="D69" i="1"/>
  <c r="C69" i="1"/>
  <c r="B69" i="1"/>
  <c r="D68" i="1"/>
  <c r="C68" i="1"/>
  <c r="J67" i="1"/>
  <c r="I67" i="1"/>
  <c r="H67" i="1"/>
  <c r="G67" i="1"/>
  <c r="F67" i="1"/>
  <c r="K67" i="1" s="1"/>
  <c r="E67" i="1"/>
  <c r="D67" i="1"/>
  <c r="C67" i="1"/>
  <c r="B67" i="1"/>
  <c r="J66" i="1"/>
  <c r="I66" i="1"/>
  <c r="H66" i="1"/>
  <c r="G66" i="1"/>
  <c r="F66" i="1"/>
  <c r="K66" i="1" s="1"/>
  <c r="E66" i="1"/>
  <c r="D66" i="1"/>
  <c r="C66" i="1"/>
  <c r="B66" i="1"/>
  <c r="D65" i="1"/>
  <c r="C65" i="1"/>
  <c r="D64" i="1"/>
  <c r="C64" i="1"/>
  <c r="J63" i="1"/>
  <c r="I63" i="1"/>
  <c r="H63" i="1"/>
  <c r="G63" i="1"/>
  <c r="F63" i="1"/>
  <c r="E63" i="1"/>
  <c r="D63" i="1"/>
  <c r="C63" i="1"/>
  <c r="B63" i="1"/>
  <c r="J62" i="1"/>
  <c r="I62" i="1"/>
  <c r="H62" i="1"/>
  <c r="G62" i="1"/>
  <c r="F62" i="1"/>
  <c r="E62" i="1"/>
  <c r="D62" i="1"/>
  <c r="C62" i="1"/>
  <c r="B62" i="1"/>
  <c r="J61" i="1"/>
  <c r="I61" i="1"/>
  <c r="H61" i="1"/>
  <c r="G61" i="1"/>
  <c r="F61" i="1"/>
  <c r="K61" i="1" s="1"/>
  <c r="E61" i="1"/>
  <c r="D61" i="1"/>
  <c r="C61" i="1"/>
  <c r="B61" i="1"/>
  <c r="J60" i="1"/>
  <c r="I60" i="1"/>
  <c r="H60" i="1"/>
  <c r="G60" i="1"/>
  <c r="F60" i="1"/>
  <c r="E60" i="1"/>
  <c r="D60" i="1"/>
  <c r="C60" i="1"/>
  <c r="B60" i="1"/>
  <c r="D59" i="1"/>
  <c r="C59" i="1"/>
  <c r="J58" i="1"/>
  <c r="I58" i="1"/>
  <c r="H58" i="1"/>
  <c r="G58" i="1"/>
  <c r="F58" i="1"/>
  <c r="K58" i="1" s="1"/>
  <c r="E58" i="1"/>
  <c r="D58" i="1"/>
  <c r="C58" i="1"/>
  <c r="B58" i="1"/>
  <c r="J57" i="1"/>
  <c r="I57" i="1"/>
  <c r="H57" i="1"/>
  <c r="G57" i="1"/>
  <c r="F57" i="1"/>
  <c r="K57" i="1" s="1"/>
  <c r="E57" i="1"/>
  <c r="D57" i="1"/>
  <c r="C57" i="1"/>
  <c r="B57" i="1"/>
  <c r="J56" i="1"/>
  <c r="I56" i="1"/>
  <c r="H56" i="1"/>
  <c r="G56" i="1"/>
  <c r="F56" i="1"/>
  <c r="E56" i="1"/>
  <c r="D56" i="1"/>
  <c r="C56" i="1"/>
  <c r="B56" i="1"/>
  <c r="J55" i="1"/>
  <c r="I55" i="1"/>
  <c r="H55" i="1"/>
  <c r="G55" i="1"/>
  <c r="F55" i="1"/>
  <c r="E55" i="1"/>
  <c r="D55" i="1"/>
  <c r="C55" i="1"/>
  <c r="B55" i="1"/>
  <c r="J54" i="1"/>
  <c r="I54" i="1"/>
  <c r="H54" i="1"/>
  <c r="G54" i="1"/>
  <c r="F54" i="1"/>
  <c r="K54" i="1" s="1"/>
  <c r="E54" i="1"/>
  <c r="D54" i="1"/>
  <c r="C54" i="1"/>
  <c r="B54" i="1"/>
  <c r="J53" i="1"/>
  <c r="I53" i="1"/>
  <c r="H53" i="1"/>
  <c r="G53" i="1"/>
  <c r="F53" i="1"/>
  <c r="K53" i="1" s="1"/>
  <c r="E53" i="1"/>
  <c r="D53" i="1"/>
  <c r="C53" i="1"/>
  <c r="B53" i="1"/>
  <c r="J52" i="1"/>
  <c r="I52" i="1"/>
  <c r="H52" i="1"/>
  <c r="G52" i="1"/>
  <c r="F52" i="1"/>
  <c r="E52" i="1"/>
  <c r="D52" i="1"/>
  <c r="C52" i="1"/>
  <c r="B52" i="1"/>
  <c r="J51" i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K50" i="1" s="1"/>
  <c r="E50" i="1"/>
  <c r="D50" i="1"/>
  <c r="C50" i="1"/>
  <c r="B50" i="1"/>
  <c r="J49" i="1"/>
  <c r="I49" i="1"/>
  <c r="H49" i="1"/>
  <c r="G49" i="1"/>
  <c r="F49" i="1"/>
  <c r="K49" i="1" s="1"/>
  <c r="E49" i="1"/>
  <c r="D49" i="1"/>
  <c r="C49" i="1"/>
  <c r="B49" i="1"/>
  <c r="J48" i="1"/>
  <c r="I48" i="1"/>
  <c r="H48" i="1"/>
  <c r="G48" i="1"/>
  <c r="F48" i="1"/>
  <c r="E48" i="1"/>
  <c r="D48" i="1"/>
  <c r="C48" i="1"/>
  <c r="B48" i="1"/>
  <c r="J47" i="1"/>
  <c r="I47" i="1"/>
  <c r="H47" i="1"/>
  <c r="G47" i="1"/>
  <c r="F47" i="1"/>
  <c r="E47" i="1"/>
  <c r="D47" i="1"/>
  <c r="C47" i="1"/>
  <c r="B47" i="1"/>
  <c r="J46" i="1"/>
  <c r="I46" i="1"/>
  <c r="H46" i="1"/>
  <c r="G46" i="1"/>
  <c r="F46" i="1"/>
  <c r="K46" i="1" s="1"/>
  <c r="E46" i="1"/>
  <c r="D46" i="1"/>
  <c r="C46" i="1"/>
  <c r="B46" i="1"/>
  <c r="J45" i="1"/>
  <c r="I45" i="1"/>
  <c r="H45" i="1"/>
  <c r="G45" i="1"/>
  <c r="F45" i="1"/>
  <c r="K45" i="1" s="1"/>
  <c r="E45" i="1"/>
  <c r="D45" i="1"/>
  <c r="C45" i="1"/>
  <c r="B45" i="1"/>
  <c r="D44" i="1"/>
  <c r="C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K42" i="1" s="1"/>
  <c r="E42" i="1"/>
  <c r="D42" i="1"/>
  <c r="C42" i="1"/>
  <c r="B42" i="1"/>
  <c r="J41" i="1"/>
  <c r="I41" i="1"/>
  <c r="H41" i="1"/>
  <c r="G41" i="1"/>
  <c r="F41" i="1"/>
  <c r="K41" i="1" s="1"/>
  <c r="E41" i="1"/>
  <c r="D41" i="1"/>
  <c r="C41" i="1"/>
  <c r="B41" i="1"/>
  <c r="J40" i="1"/>
  <c r="I40" i="1"/>
  <c r="H40" i="1"/>
  <c r="G40" i="1"/>
  <c r="F40" i="1"/>
  <c r="K40" i="1" s="1"/>
  <c r="E40" i="1"/>
  <c r="D40" i="1"/>
  <c r="C40" i="1"/>
  <c r="B40" i="1"/>
  <c r="D39" i="1"/>
  <c r="C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D34" i="1"/>
  <c r="C34" i="1"/>
  <c r="J33" i="1"/>
  <c r="I33" i="1"/>
  <c r="H33" i="1"/>
  <c r="G33" i="1"/>
  <c r="F33" i="1"/>
  <c r="K33" i="1" s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D29" i="1"/>
  <c r="C29" i="1"/>
  <c r="J28" i="1"/>
  <c r="I28" i="1"/>
  <c r="H28" i="1"/>
  <c r="G28" i="1"/>
  <c r="F28" i="1"/>
  <c r="K28" i="1" s="1"/>
  <c r="E28" i="1"/>
  <c r="D28" i="1"/>
  <c r="C28" i="1"/>
  <c r="B28" i="1"/>
  <c r="J27" i="1"/>
  <c r="I27" i="1"/>
  <c r="H27" i="1"/>
  <c r="G27" i="1"/>
  <c r="F27" i="1"/>
  <c r="K27" i="1" s="1"/>
  <c r="E27" i="1"/>
  <c r="D27" i="1"/>
  <c r="C27" i="1"/>
  <c r="B27" i="1"/>
  <c r="D26" i="1"/>
  <c r="C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D23" i="1"/>
  <c r="C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K20" i="1" s="1"/>
  <c r="E20" i="1"/>
  <c r="D20" i="1"/>
  <c r="C20" i="1"/>
  <c r="B20" i="1"/>
  <c r="D19" i="1"/>
  <c r="C19" i="1"/>
  <c r="J18" i="1"/>
  <c r="I18" i="1"/>
  <c r="H18" i="1"/>
  <c r="G18" i="1"/>
  <c r="F18" i="1"/>
  <c r="K18" i="1" s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D16" i="1"/>
  <c r="C16" i="1"/>
  <c r="D15" i="1"/>
  <c r="C15" i="1"/>
  <c r="J14" i="1"/>
  <c r="I14" i="1"/>
  <c r="H14" i="1"/>
  <c r="G14" i="1"/>
  <c r="F14" i="1"/>
  <c r="K14" i="1" s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K11" i="1" s="1"/>
  <c r="E11" i="1"/>
  <c r="D11" i="1"/>
  <c r="C11" i="1"/>
  <c r="B11" i="1"/>
  <c r="J10" i="1"/>
  <c r="I10" i="1"/>
  <c r="H10" i="1"/>
  <c r="G10" i="1"/>
  <c r="F10" i="1"/>
  <c r="K10" i="1" s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I8" i="1"/>
  <c r="H8" i="1"/>
  <c r="G8" i="1"/>
  <c r="F8" i="1"/>
  <c r="E8" i="1"/>
  <c r="D8" i="1"/>
  <c r="C8" i="1"/>
  <c r="B8" i="1"/>
  <c r="J7" i="1"/>
  <c r="I7" i="1"/>
  <c r="H7" i="1"/>
  <c r="G7" i="1"/>
  <c r="F7" i="1"/>
  <c r="E7" i="1"/>
  <c r="D7" i="1"/>
  <c r="C7" i="1"/>
  <c r="B7" i="1"/>
  <c r="J6" i="1"/>
  <c r="I6" i="1"/>
  <c r="H6" i="1"/>
  <c r="G6" i="1"/>
  <c r="F6" i="1"/>
  <c r="E6" i="1"/>
  <c r="D6" i="1"/>
  <c r="C6" i="1"/>
  <c r="B6" i="1"/>
  <c r="D5" i="1"/>
  <c r="C5" i="1"/>
  <c r="K3" i="1"/>
  <c r="J3" i="1"/>
  <c r="I3" i="1"/>
  <c r="H3" i="1"/>
  <c r="G3" i="1"/>
  <c r="B2" i="1"/>
  <c r="K84" i="1" l="1"/>
  <c r="K36" i="1"/>
  <c r="K35" i="1"/>
  <c r="K60" i="1"/>
  <c r="K75" i="1"/>
  <c r="K76" i="1"/>
  <c r="K80" i="1"/>
  <c r="K78" i="1"/>
  <c r="K17" i="1"/>
  <c r="K43" i="1"/>
  <c r="K83" i="1"/>
  <c r="K24" i="1"/>
  <c r="K37" i="1"/>
  <c r="K62" i="1"/>
  <c r="K71" i="1"/>
  <c r="K63" i="1"/>
  <c r="K79" i="1"/>
  <c r="K6" i="1"/>
  <c r="K32" i="1"/>
  <c r="K38" i="1"/>
  <c r="K72" i="1"/>
  <c r="K25" i="1"/>
  <c r="K31" i="1"/>
  <c r="K56" i="1"/>
  <c r="K9" i="1"/>
  <c r="K13" i="1"/>
  <c r="K48" i="1"/>
  <c r="K52" i="1"/>
  <c r="K70" i="1"/>
  <c r="K22" i="1"/>
  <c r="K8" i="1"/>
  <c r="K12" i="1"/>
  <c r="K21" i="1"/>
  <c r="K30" i="1"/>
  <c r="K47" i="1"/>
  <c r="K51" i="1"/>
  <c r="K55" i="1"/>
  <c r="K69" i="1"/>
  <c r="K85" i="1"/>
  <c r="K7" i="1"/>
  <c r="K87" i="1" l="1"/>
  <c r="K73" i="1"/>
  <c r="K88" i="1" s="1"/>
  <c r="K89" i="1" s="1"/>
</calcChain>
</file>

<file path=xl/sharedStrings.xml><?xml version="1.0" encoding="utf-8"?>
<sst xmlns="http://schemas.openxmlformats.org/spreadsheetml/2006/main" count="41" uniqueCount="38">
  <si>
    <t>STT</t>
  </si>
  <si>
    <t>Mã số</t>
  </si>
  <si>
    <t>Tên công tác</t>
  </si>
  <si>
    <t>Đơn vị</t>
  </si>
  <si>
    <t>Khối lượng</t>
  </si>
  <si>
    <t>PHẦN TRUNG CHUYỂN VẬT LIỆU</t>
  </si>
  <si>
    <t>LÀM TRÒN</t>
  </si>
  <si>
    <t>Bằng chữ: Sáu tỷ bốn trăm tám mươi hai triệu hai trăm chín mươi lăm nghìn đồng chẵn./.</t>
  </si>
  <si>
    <t>A</t>
  </si>
  <si>
    <t>PHẦN THI CÔNG</t>
  </si>
  <si>
    <t>B</t>
  </si>
  <si>
    <t>TỔNG HẠNG MỤC (B)</t>
  </si>
  <si>
    <t>TỔNG HẠNG MỤC (A)</t>
  </si>
  <si>
    <t>TỔNG CÔNG TRÌNH =A+B</t>
  </si>
  <si>
    <t>Đợt</t>
  </si>
  <si>
    <t>Điều kiện/mốc thanh toán</t>
  </si>
  <si>
    <t>Giá trị hoặc tỷ lệ</t>
  </si>
  <si>
    <t>Hồ sơ làm căn cứ</t>
  </si>
  <si>
    <t>Thời hạn thanh toán</t>
  </si>
  <si>
    <t>Thu hồi tạm ứng/khấu trừ</t>
  </si>
  <si>
    <t>Bảo lãnh tạm ứng: ☐ Có ☐ Không ☐ Không áp dụng.</t>
  </si>
  <si>
    <t>BẢNG PHỤ LỤC 01 GIÁ HỢP ĐỒNG</t>
  </si>
  <si>
    <t>BẢNG PHỤ LỤC 02: KẾ HOẠCH TẠM ỨNG, THANH TOÁN VÀ THU HỒI TẠM ỨNG</t>
  </si>
  <si>
    <t>CÔNG TRÌNH : XÂY DỰNG CỐNG HỘP ĐOẠN TỪ NHÀ ÔNG ĐÈN ĐẾN NHÀ BÀ LANH
THÔN PHONG CẦU, XÃ KIẾN MINH</t>
  </si>
  <si>
    <t>Giá hợp đồng: 6.482.295.000 đồng. Tỷ lệ tạm ứng tối đa: 30% (nếu có).</t>
  </si>
  <si>
    <t xml:space="preserve">Số tiền tạm ứng tối đa: 1.944.000.000 đồng. </t>
  </si>
  <si>
    <t>Khối lượng công việc hoàn thành 0-50% giá trị hợp đồng</t>
  </si>
  <si>
    <t>Biên bản nghiệm thu công việc</t>
  </si>
  <si>
    <t>50% giá trị tạm ứng</t>
  </si>
  <si>
    <t>Khối lượng công việc hoàn thành 50-80% giá trị hợp đồng</t>
  </si>
  <si>
    <t>50% giá trị tạm ứng còn lại</t>
  </si>
  <si>
    <t>Khi công trình được phê duyệt Quyết toán</t>
  </si>
  <si>
    <t>Hồ sơ hoàn công</t>
  </si>
  <si>
    <t>10 ngày khi nhận đủ hồ sơ</t>
  </si>
  <si>
    <t>Ghi chú</t>
  </si>
  <si>
    <t>50% giá trị hợp đồng</t>
  </si>
  <si>
    <t>80% giá trị hợp đồng</t>
  </si>
  <si>
    <t>95% giá trị hợp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</si>
</sst>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##0;\-#,##0.##0"/>
    <numFmt numFmtId="165" formatCode="_(* #,##0_);_(* \(#,##0\);_(* &quot;-&quot;??_);_(@_)"/>
  </numFmts>
  <fonts count="12" x14ac:knownFonts="1">
    <font>
      <sz val="8.25"/>
      <name val="Microsoft Sans Serif"/>
      <family val="2"/>
    </font>
    <font>
      <sz val="11"/>
      <color theme="1"/>
      <name val="Aptos Narrow"/>
      <family val="2"/>
      <scheme val="minor"/>
    </font>
    <font>
      <b/>
      <sz val="15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color indexed="32"/>
      <name val="Times New Roman"/>
      <family val="1"/>
    </font>
    <font>
      <b/>
      <i/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protection locked="0"/>
    </xf>
    <xf numFmtId="43" fontId="1" fillId="0" borderId="0" applyFont="0" applyFill="0" applyBorder="0" applyAlignment="0" applyProtection="0"/>
  </cellStyleXfs>
  <cellXfs count="54">
    <xf numFmtId="0" fontId="0" fillId="0" borderId="0" xfId="0">
      <protection locked="0"/>
    </xf>
    <xf numFmtId="0" fontId="3" fillId="0" borderId="0" xfId="0" applyFont="1" applyAlignment="1">
      <alignment vertical="center" wrapText="1"/>
      <protection locked="0"/>
    </xf>
    <xf numFmtId="0" fontId="5" fillId="0" borderId="1" xfId="0" applyFont="1" applyBorder="1" applyAlignment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  <protection locked="0"/>
    </xf>
    <xf numFmtId="0" fontId="3" fillId="0" borderId="4" xfId="0" applyFont="1" applyBorder="1" applyAlignment="1">
      <alignment vertical="center" wrapText="1"/>
      <protection locked="0"/>
    </xf>
    <xf numFmtId="0" fontId="3" fillId="0" borderId="7" xfId="0" applyFont="1" applyBorder="1" applyAlignment="1">
      <alignment vertical="center" wrapText="1"/>
      <protection locked="0"/>
    </xf>
    <xf numFmtId="0" fontId="5" fillId="0" borderId="3" xfId="0" applyFont="1" applyBorder="1" applyAlignment="1">
      <alignment horizontal="center" vertical="center" wrapText="1"/>
      <protection locked="0"/>
    </xf>
    <xf numFmtId="0" fontId="5" fillId="0" borderId="4" xfId="0" applyFont="1" applyBorder="1" applyAlignment="1">
      <alignment vertical="center" wrapText="1"/>
      <protection locked="0"/>
    </xf>
    <xf numFmtId="0" fontId="5" fillId="0" borderId="0" xfId="0" applyFont="1" applyAlignment="1">
      <alignment vertical="center" wrapText="1"/>
      <protection locked="0"/>
    </xf>
    <xf numFmtId="0" fontId="5" fillId="0" borderId="8" xfId="0" applyFont="1" applyBorder="1" applyAlignment="1">
      <alignment horizontal="center" vertical="center" wrapText="1"/>
      <protection locked="0"/>
    </xf>
    <xf numFmtId="0" fontId="5" fillId="0" borderId="8" xfId="0" applyFont="1" applyBorder="1" applyAlignment="1">
      <alignment vertical="center" wrapText="1"/>
      <protection locked="0"/>
    </xf>
    <xf numFmtId="164" fontId="5" fillId="0" borderId="8" xfId="0" applyNumberFormat="1" applyFont="1" applyBorder="1" applyAlignment="1">
      <alignment vertical="center" wrapText="1"/>
      <protection locked="0"/>
    </xf>
    <xf numFmtId="3" fontId="5" fillId="0" borderId="8" xfId="0" applyNumberFormat="1" applyFont="1" applyBorder="1" applyAlignment="1">
      <alignment vertical="center" wrapText="1"/>
      <protection locked="0"/>
    </xf>
    <xf numFmtId="0" fontId="3" fillId="0" borderId="9" xfId="0" applyFont="1" applyBorder="1" applyAlignment="1">
      <alignment horizontal="center" vertical="center" wrapText="1"/>
      <protection locked="0"/>
    </xf>
    <xf numFmtId="0" fontId="3" fillId="0" borderId="9" xfId="0" applyFont="1" applyBorder="1" applyAlignment="1">
      <alignment vertical="center" wrapText="1"/>
      <protection locked="0"/>
    </xf>
    <xf numFmtId="164" fontId="3" fillId="0" borderId="9" xfId="0" applyNumberFormat="1" applyFont="1" applyBorder="1" applyAlignment="1">
      <alignment vertical="center" wrapText="1"/>
      <protection locked="0"/>
    </xf>
    <xf numFmtId="3" fontId="3" fillId="0" borderId="9" xfId="0" applyNumberFormat="1" applyFont="1" applyBorder="1" applyAlignment="1">
      <alignment vertical="center" wrapText="1"/>
      <protection locked="0"/>
    </xf>
    <xf numFmtId="0" fontId="5" fillId="0" borderId="9" xfId="0" applyFont="1" applyBorder="1" applyAlignment="1">
      <alignment horizontal="center" vertical="center" wrapText="1"/>
      <protection locked="0"/>
    </xf>
    <xf numFmtId="0" fontId="5" fillId="0" borderId="9" xfId="0" applyFont="1" applyBorder="1" applyAlignment="1">
      <alignment vertical="center" wrapText="1"/>
      <protection locked="0"/>
    </xf>
    <xf numFmtId="164" fontId="5" fillId="0" borderId="9" xfId="0" applyNumberFormat="1" applyFont="1" applyBorder="1" applyAlignment="1">
      <alignment vertical="center" wrapText="1"/>
      <protection locked="0"/>
    </xf>
    <xf numFmtId="3" fontId="5" fillId="0" borderId="9" xfId="0" applyNumberFormat="1" applyFont="1" applyBorder="1" applyAlignment="1">
      <alignment vertical="center" wrapText="1"/>
      <protection locked="0"/>
    </xf>
    <xf numFmtId="0" fontId="3" fillId="0" borderId="10" xfId="0" applyFont="1" applyBorder="1" applyAlignment="1">
      <alignment horizontal="center" vertical="center" wrapText="1"/>
      <protection locked="0"/>
    </xf>
    <xf numFmtId="0" fontId="3" fillId="0" borderId="10" xfId="0" applyFont="1" applyBorder="1" applyAlignment="1">
      <alignment vertical="center" wrapText="1"/>
      <protection locked="0"/>
    </xf>
    <xf numFmtId="164" fontId="3" fillId="0" borderId="10" xfId="0" applyNumberFormat="1" applyFont="1" applyBorder="1" applyAlignment="1">
      <alignment vertical="center" wrapText="1"/>
      <protection locked="0"/>
    </xf>
    <xf numFmtId="3" fontId="3" fillId="0" borderId="10" xfId="0" applyNumberFormat="1" applyFont="1" applyBorder="1" applyAlignment="1">
      <alignment vertical="center" wrapText="1"/>
      <protection locked="0"/>
    </xf>
    <xf numFmtId="0" fontId="3" fillId="0" borderId="1" xfId="0" applyFont="1" applyBorder="1" applyAlignment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  <protection locked="0"/>
    </xf>
    <xf numFmtId="164" fontId="6" fillId="0" borderId="1" xfId="0" applyNumberFormat="1" applyFont="1" applyBorder="1" applyAlignment="1">
      <alignment vertical="center" wrapText="1"/>
      <protection locked="0"/>
    </xf>
    <xf numFmtId="0" fontId="6" fillId="0" borderId="1" xfId="0" applyFont="1" applyBorder="1" applyAlignment="1">
      <alignment vertical="center" wrapText="1"/>
      <protection locked="0"/>
    </xf>
    <xf numFmtId="3" fontId="6" fillId="0" borderId="1" xfId="0" applyNumberFormat="1" applyFont="1" applyBorder="1" applyAlignment="1">
      <alignment vertical="center" wrapText="1"/>
      <protection locked="0"/>
    </xf>
    <xf numFmtId="3" fontId="3" fillId="0" borderId="0" xfId="0" applyNumberFormat="1" applyFont="1" applyAlignment="1">
      <alignment vertical="center" wrapText="1"/>
      <protection locked="0"/>
    </xf>
    <xf numFmtId="165" fontId="3" fillId="0" borderId="0" xfId="1" applyNumberFormat="1" applyFont="1" applyFill="1" applyAlignment="1" applyProtection="1">
      <alignment vertical="center" wrapText="1"/>
      <protection locked="0"/>
    </xf>
    <xf numFmtId="165" fontId="5" fillId="0" borderId="0" xfId="1" applyNumberFormat="1" applyFont="1" applyFill="1" applyAlignment="1" applyProtection="1">
      <alignment vertical="center" wrapText="1"/>
      <protection locked="0"/>
    </xf>
    <xf numFmtId="165" fontId="8" fillId="0" borderId="0" xfId="1" applyNumberFormat="1" applyFont="1" applyFill="1" applyAlignment="1" applyProtection="1">
      <alignment vertical="center" wrapText="1"/>
      <protection locked="0"/>
    </xf>
    <xf numFmtId="165" fontId="9" fillId="0" borderId="0" xfId="1" applyNumberFormat="1" applyFont="1" applyFill="1" applyAlignment="1" applyProtection="1">
      <alignment vertical="center" wrapText="1"/>
      <protection locked="0"/>
    </xf>
    <xf numFmtId="0" fontId="10" fillId="0" borderId="0" xfId="0" applyFont="1">
      <protection locked="0"/>
    </xf>
    <xf numFmtId="0" fontId="10" fillId="0" borderId="0" xfId="0" applyFont="1" applyAlignment="1">
      <alignment horizontal="center"/>
      <protection locked="0"/>
    </xf>
    <xf numFmtId="0" fontId="11" fillId="0" borderId="0" xfId="0" applyFont="1" applyAlignment="1">
      <alignment horizontal="center" wrapText="1"/>
      <protection locked="0"/>
    </xf>
    <xf numFmtId="0" fontId="11" fillId="0" borderId="11" xfId="0" applyFont="1" applyBorder="1" applyAlignment="1">
      <alignment horizontal="center" vertical="center" wrapText="1"/>
      <protection locked="0"/>
    </xf>
    <xf numFmtId="0" fontId="10" fillId="0" borderId="11" xfId="0" applyFont="1" applyBorder="1" applyAlignment="1">
      <alignment vertical="center" wrapText="1"/>
      <protection locked="0"/>
    </xf>
    <xf numFmtId="0" fontId="10" fillId="0" borderId="11" xfId="0" applyFont="1" applyBorder="1" applyAlignment="1">
      <alignment horizontal="center" vertical="center" wrapText="1"/>
      <protection locked="0"/>
    </xf>
    <xf numFmtId="0" fontId="10" fillId="0" borderId="11" xfId="0" applyFont="1" applyBorder="1" applyAlignment="1">
      <alignment horizontal="left" vertical="center" wrapText="1"/>
      <protection locked="0"/>
    </xf>
    <xf numFmtId="3" fontId="10" fillId="0" borderId="0" xfId="0" applyNumberFormat="1" applyFont="1">
      <protection locked="0"/>
    </xf>
    <xf numFmtId="43" fontId="10" fillId="0" borderId="11" xfId="1" applyFont="1" applyBorder="1" applyAlignment="1" applyProtection="1">
      <alignment horizontal="center" vertical="center" wrapText="1"/>
      <protection locked="0"/>
    </xf>
    <xf numFmtId="3" fontId="10" fillId="0" borderId="11" xfId="0" applyNumberFormat="1" applyFont="1" applyBorder="1" applyAlignment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  <protection locked="0"/>
    </xf>
    <xf numFmtId="0" fontId="3" fillId="0" borderId="0" xfId="0" applyFont="1" applyAlignment="1">
      <alignment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49" fontId="7" fillId="0" borderId="5" xfId="0" applyNumberFormat="1" applyFont="1" applyBorder="1" applyAlignment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  <protection locked="0"/>
    </xf>
    <xf numFmtId="0" fontId="3" fillId="0" borderId="6" xfId="0" applyFont="1" applyBorder="1" applyAlignment="1">
      <alignment vertical="center" wrapText="1"/>
      <protection locked="0"/>
    </xf>
    <xf numFmtId="164" fontId="3" fillId="0" borderId="6" xfId="0" applyNumberFormat="1" applyFont="1" applyBorder="1" applyAlignment="1">
      <alignment vertical="center" wrapText="1"/>
      <protection locked="0"/>
    </xf>
    <xf numFmtId="0" fontId="3" fillId="0" borderId="7" xfId="0" applyFont="1" applyBorder="1" applyAlignment="1">
      <alignment vertical="center" wrapText="1"/>
      <protection locked="0"/>
    </xf>
    <xf numFmtId="0" fontId="11" fillId="0" borderId="0" xfId="0" applyFont="1" applyAlignment="1">
      <alignment horizont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esktop\N&#259;m%202026\17.%20k&#7871;%20ho&#7841;ch%20&#273;&#7847;u%20t&#432;%20c&#244;ng%20n&#259;m%202027\1.%20B&#7893;%20sung%20n&#259;m%202026\4.2026%20C&#7889;ng%20&#244;ng%20&#272;&#232;n%20b&#224;%20Lanh\5.%20thowng%20th&#7843;o\6.%20Ph&#7909;%20l&#7909;c%20gi&#225;%20h&#7907;p%20&#273;&#7891;ng%20K&#234;nh%20&#244;ng%20&#272;&#232;n.xls" TargetMode="External"/><Relationship Id="rId1" Type="http://schemas.openxmlformats.org/officeDocument/2006/relationships/externalLinkPath" Target="6.%20Ph&#7909;%20l&#7909;c%20gi&#225;%20h&#7907;p%20&#273;&#7891;ng%20K&#234;nh%20&#244;ng%20&#272;&#232;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xz"/>
      <sheetName val="Công trình"/>
      <sheetName val="Giá tháng"/>
      <sheetName val="Đầu vào"/>
      <sheetName val="Nhân công"/>
      <sheetName val="Máy"/>
      <sheetName val="HaoPhiVatTu"/>
      <sheetName val="Tổng hợp VT"/>
      <sheetName val="THVT gộp"/>
      <sheetName val="Cước VC"/>
      <sheetName val="Cước bộ"/>
      <sheetName val="Đơn giá chi tiết"/>
      <sheetName val="Giá tổng hợp"/>
      <sheetName val="THKP hạng mục"/>
      <sheetName val="TH chi phí XD"/>
      <sheetName val="TH chi phí TB"/>
      <sheetName val="HM chung"/>
      <sheetName val="Bồi thườ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 refreshError="1"/>
      <sheetData sheetId="1">
        <row r="1">
          <cell r="AM1" t="str">
            <v>(đ)</v>
          </cell>
        </row>
        <row r="2">
          <cell r="A2" t="str">
            <v>CÔNG TRÌNH : XÂY DỰNG CỐNG HỘP ĐOẠN TỪ NHÀ ÔNG ĐÈN ĐẾN NHÀ BÀ LANH THÔN PHONG CẦU, XÃ KIẾN MINH</v>
          </cell>
        </row>
        <row r="7">
          <cell r="F7" t="str">
            <v>I. BIỆN PHÁP THI CÔNG</v>
          </cell>
        </row>
        <row r="8">
          <cell r="A8">
            <v>1</v>
          </cell>
          <cell r="E8" t="str">
            <v>AA.11143</v>
          </cell>
          <cell r="F8" t="str">
            <v>Phát quang tạo mặt bằng bằng thủ công. Phát rừng loại IV, mật độ cây tiêu chuẩn trên 100m2 rừng : &lt;= 3 cây</v>
          </cell>
          <cell r="G8" t="str">
            <v>100m2</v>
          </cell>
          <cell r="P8">
            <v>10.984999999999999</v>
          </cell>
        </row>
        <row r="10">
          <cell r="A10">
            <v>2</v>
          </cell>
          <cell r="E10" t="str">
            <v>TT</v>
          </cell>
          <cell r="F10" t="str">
            <v>Vận chuyển cây đã chặt phát đổ đi</v>
          </cell>
          <cell r="P10">
            <v>5</v>
          </cell>
        </row>
        <row r="12">
          <cell r="A12">
            <v>3</v>
          </cell>
          <cell r="E12" t="str">
            <v>TT</v>
          </cell>
          <cell r="F12" t="str">
            <v>Vận chuyển phao chuyến đến và chuyến về</v>
          </cell>
          <cell r="P12">
            <v>2</v>
          </cell>
        </row>
        <row r="14">
          <cell r="A14">
            <v>4</v>
          </cell>
          <cell r="E14" t="str">
            <v>AC.22111</v>
          </cell>
          <cell r="F14" t="str">
            <v>Đóng cọc ván thép (cừ Larsen) trên cạn bằng máy đóng cọc 1,8T, chiều dài cọc &lt;=12 m, đất cấp I</v>
          </cell>
          <cell r="G14" t="str">
            <v>100m</v>
          </cell>
          <cell r="P14">
            <v>70.3</v>
          </cell>
        </row>
        <row r="37">
          <cell r="A37">
            <v>5</v>
          </cell>
          <cell r="E37" t="str">
            <v>AC.23420</v>
          </cell>
          <cell r="F37" t="str">
            <v>Nhổ cừ Larsen bằng búa rung 60kW - Dưới nước</v>
          </cell>
          <cell r="G37" t="str">
            <v>100m</v>
          </cell>
          <cell r="P37">
            <v>70.3</v>
          </cell>
        </row>
        <row r="40">
          <cell r="A40">
            <v>6</v>
          </cell>
          <cell r="E40" t="str">
            <v>TT</v>
          </cell>
          <cell r="F40" t="str">
            <v>Cừ thép thuê 2000 đ/m/ngày dự kiến thi công 3 tháng; cừ thép luân chuyển sử dung 3 lần</v>
          </cell>
          <cell r="G40" t="str">
            <v>m</v>
          </cell>
          <cell r="P40">
            <v>210900</v>
          </cell>
        </row>
        <row r="42">
          <cell r="A42">
            <v>7</v>
          </cell>
          <cell r="E42" t="str">
            <v>TT</v>
          </cell>
          <cell r="F42" t="str">
            <v>Bơm nước thi công cho 3 phân đoạn cống 2.5x2.5m</v>
          </cell>
          <cell r="P42">
            <v>50</v>
          </cell>
        </row>
        <row r="44">
          <cell r="A44">
            <v>8</v>
          </cell>
          <cell r="E44" t="str">
            <v>TT</v>
          </cell>
          <cell r="F44" t="str">
            <v>Thuê ván thép chống lầy để xe đi đóng cọc tre hố móng</v>
          </cell>
          <cell r="P44">
            <v>5</v>
          </cell>
        </row>
        <row r="47">
          <cell r="A47">
            <v>9</v>
          </cell>
          <cell r="E47" t="str">
            <v>AL.16121</v>
          </cell>
          <cell r="F47" t="str">
            <v>Rải vải địa kỹ thuật ngăn nước đê quai</v>
          </cell>
          <cell r="G47" t="str">
            <v>100m2</v>
          </cell>
          <cell r="P47">
            <v>0.312</v>
          </cell>
        </row>
        <row r="50">
          <cell r="F50" t="str">
            <v>II. THI CÔNG PHÂN ĐOẠN 1+2+3</v>
          </cell>
        </row>
        <row r="51">
          <cell r="F51" t="str">
            <v>2.1. PHẦN ĐÀO CỐNG</v>
          </cell>
        </row>
        <row r="52">
          <cell r="A52">
            <v>10</v>
          </cell>
          <cell r="E52" t="str">
            <v>AB.36120</v>
          </cell>
          <cell r="F52" t="str">
            <v>Xói hút bùn trong khung vây phòng nước, các trụ dưới nước (tính 10%)</v>
          </cell>
          <cell r="G52" t="str">
            <v>m3</v>
          </cell>
          <cell r="P52">
            <v>147.58799999999999</v>
          </cell>
        </row>
        <row r="56">
          <cell r="A56">
            <v>11</v>
          </cell>
          <cell r="E56" t="str">
            <v>AB.25111</v>
          </cell>
          <cell r="F56" t="str">
            <v>Đào móng công trình, chiều rộng móng &lt;= 6m, bằng máy đào 0,8m3, đất cấp I</v>
          </cell>
          <cell r="G56" t="str">
            <v>100m3</v>
          </cell>
          <cell r="P56">
            <v>13.282999999999999</v>
          </cell>
        </row>
        <row r="60">
          <cell r="F60" t="str">
            <v>2.2. THUÊ BÃI TẬP KẾT BÙN ĐẤT NẠO VÉT</v>
          </cell>
        </row>
        <row r="61">
          <cell r="A61">
            <v>12</v>
          </cell>
          <cell r="E61" t="str">
            <v>TT</v>
          </cell>
          <cell r="F61" t="str">
            <v>Thuê bãi tập kết bùn để tận dụng đắp chèn cống trở lại lại</v>
          </cell>
          <cell r="G61" t="str">
            <v>m2</v>
          </cell>
          <cell r="P61">
            <v>1500</v>
          </cell>
        </row>
        <row r="64">
          <cell r="A64">
            <v>13</v>
          </cell>
          <cell r="E64" t="str">
            <v>AB.25111</v>
          </cell>
          <cell r="F64" t="str">
            <v>Đào vận chuyển, bằng máy đào 0,8m3, đất cấp I</v>
          </cell>
          <cell r="G64" t="str">
            <v>100m3</v>
          </cell>
          <cell r="P64">
            <v>12.555</v>
          </cell>
        </row>
        <row r="68">
          <cell r="A68">
            <v>14</v>
          </cell>
          <cell r="E68" t="str">
            <v>AB.41411</v>
          </cell>
          <cell r="F68" t="str">
            <v>Vận chuyển bùn, đất bằng ôtô tự đổ 5 tấn trong phạm vi &lt;= 1000m, đất cấp I</v>
          </cell>
          <cell r="G68" t="str">
            <v>100m3</v>
          </cell>
          <cell r="P68">
            <v>12.555</v>
          </cell>
        </row>
        <row r="71">
          <cell r="F71" t="str">
            <v>2.3. THI CÔNG ĐÁY CỐNG</v>
          </cell>
        </row>
        <row r="72">
          <cell r="A72">
            <v>15</v>
          </cell>
          <cell r="E72" t="str">
            <v>AC.12121</v>
          </cell>
          <cell r="F72" t="str">
            <v>Đóng cọc tre bằng máy đào 0,5m3, chiều dài cọc &gt; 2,5m, đất cấp I</v>
          </cell>
          <cell r="G72" t="str">
            <v>100m</v>
          </cell>
          <cell r="P72">
            <v>326.05900000000003</v>
          </cell>
        </row>
        <row r="79">
          <cell r="A79">
            <v>16</v>
          </cell>
          <cell r="E79" t="str">
            <v>AB.11111</v>
          </cell>
          <cell r="F79" t="str">
            <v>Đào bùn trong mọi điều kiện, bùn đặc</v>
          </cell>
          <cell r="G79" t="str">
            <v>m3</v>
          </cell>
          <cell r="P79">
            <v>51.819000000000003</v>
          </cell>
        </row>
        <row r="85">
          <cell r="F85" t="str">
            <v>Đắp cát công trình</v>
          </cell>
        </row>
        <row r="86">
          <cell r="A86">
            <v>17</v>
          </cell>
          <cell r="E86" t="str">
            <v>AB.13411</v>
          </cell>
          <cell r="F86" t="str">
            <v>Đắp cát công trình bằng thủ công, đắp nền móng công trình</v>
          </cell>
          <cell r="G86" t="str">
            <v>m3</v>
          </cell>
          <cell r="P86">
            <v>51.819000000000003</v>
          </cell>
        </row>
        <row r="92">
          <cell r="A92">
            <v>18</v>
          </cell>
          <cell r="E92" t="str">
            <v>AF.82511</v>
          </cell>
          <cell r="F92" t="str">
            <v>Ván khuôn thép. Ván khuôn móng dài</v>
          </cell>
          <cell r="G92" t="str">
            <v>100m2</v>
          </cell>
          <cell r="P92">
            <v>0.32200000000000001</v>
          </cell>
        </row>
        <row r="100">
          <cell r="F100" t="str">
            <v>Bê tông lót</v>
          </cell>
        </row>
        <row r="101">
          <cell r="A101">
            <v>19</v>
          </cell>
          <cell r="E101" t="str">
            <v>AF.11110A</v>
          </cell>
          <cell r="F101" t="str">
            <v>Đổ bê tông thủ công bằng máy trộn, bê tông lót móng, chiều rộng &lt;= 250 cm, đá 2x4, mác 100</v>
          </cell>
          <cell r="G101" t="str">
            <v>m3</v>
          </cell>
          <cell r="P101">
            <v>51.819000000000003</v>
          </cell>
        </row>
        <row r="107">
          <cell r="A107">
            <v>20</v>
          </cell>
          <cell r="E107" t="str">
            <v>AF.61120</v>
          </cell>
          <cell r="F107" t="str">
            <v>Công tác gia công lắp dựng cốt thép. Cốt thép móng, đường kính cốt thép &lt;= 18mm</v>
          </cell>
          <cell r="G107" t="str">
            <v>tấn</v>
          </cell>
          <cell r="P107">
            <v>15.395</v>
          </cell>
        </row>
        <row r="114">
          <cell r="A114">
            <v>21</v>
          </cell>
          <cell r="E114" t="str">
            <v>AF.82511</v>
          </cell>
          <cell r="F114" t="str">
            <v>Ván khuôn thép. Ván khuôn móng dài</v>
          </cell>
          <cell r="G114" t="str">
            <v>100m2</v>
          </cell>
          <cell r="P114">
            <v>0.85399999999999998</v>
          </cell>
        </row>
        <row r="126">
          <cell r="A126">
            <v>22</v>
          </cell>
          <cell r="E126" t="str">
            <v>AF.11213</v>
          </cell>
          <cell r="F126" t="str">
            <v>Đổ bê tông thủ công bằng máy trộn, bê tông móng, chiều rộng &lt;= 250 cm, đá 1x2, mác 250, PCB40</v>
          </cell>
          <cell r="G126" t="str">
            <v>m3</v>
          </cell>
          <cell r="P126">
            <v>133.86699999999999</v>
          </cell>
        </row>
        <row r="140">
          <cell r="F140" t="str">
            <v>2.4. TƯỜNG CỐNG</v>
          </cell>
        </row>
        <row r="141">
          <cell r="A141">
            <v>23</v>
          </cell>
          <cell r="E141" t="str">
            <v>AF.61321</v>
          </cell>
          <cell r="F141" t="str">
            <v>Công tác gia công lắp dựng cốt thép. Cốt thép tường, đường kính cốt thép &lt;= 18mm, chiều cao &lt;= 6m</v>
          </cell>
          <cell r="G141" t="str">
            <v>tấn</v>
          </cell>
          <cell r="P141">
            <v>26.847999999999999</v>
          </cell>
        </row>
        <row r="150">
          <cell r="A150">
            <v>24</v>
          </cell>
          <cell r="E150" t="str">
            <v>AF.86211</v>
          </cell>
          <cell r="F150" t="str">
            <v>Ván khuôn thép, khung xương thép, cột chống bằng thép ống. Ván khuôn tường, chiều cao &lt;= 28m</v>
          </cell>
          <cell r="G150" t="str">
            <v>100m2</v>
          </cell>
          <cell r="P150">
            <v>15.297000000000001</v>
          </cell>
        </row>
        <row r="162">
          <cell r="A162">
            <v>25</v>
          </cell>
          <cell r="E162" t="str">
            <v>TT</v>
          </cell>
          <cell r="F162" t="str">
            <v>Lắp đặt băng cản nước V250</v>
          </cell>
          <cell r="G162" t="str">
            <v>m2</v>
          </cell>
          <cell r="P162">
            <v>145</v>
          </cell>
        </row>
        <row r="164">
          <cell r="A164">
            <v>26</v>
          </cell>
          <cell r="E164" t="str">
            <v>AF.12113</v>
          </cell>
          <cell r="F164" t="str">
            <v>Đổ bê tông thủ công bằng máy trộn, bê tông tường chiều dày &lt;= 45cm, chiều cao &lt;= 6m, đá 1x2, mác 250, PCB40</v>
          </cell>
          <cell r="G164" t="str">
            <v>m3</v>
          </cell>
          <cell r="P164">
            <v>197.01900000000001</v>
          </cell>
        </row>
        <row r="171">
          <cell r="F171" t="str">
            <v>2.5. BẢN MẶT CỐNG</v>
          </cell>
        </row>
        <row r="172">
          <cell r="A172">
            <v>27</v>
          </cell>
          <cell r="E172" t="str">
            <v>AF.86111</v>
          </cell>
          <cell r="F172" t="str">
            <v>Ván khuôn thép, khung xương thép, cột chống bằng thép ống. Ván khuôn sàn mái, chiều cao &lt;= 28m</v>
          </cell>
          <cell r="G172" t="str">
            <v>100m2</v>
          </cell>
          <cell r="P172">
            <v>3.26</v>
          </cell>
        </row>
        <row r="179">
          <cell r="A179">
            <v>28</v>
          </cell>
          <cell r="E179" t="str">
            <v>AF.61721</v>
          </cell>
          <cell r="F179" t="str">
            <v>Công tác gia công lắp dựng cốt thép. Cốt thép sàn mái, đường kính cốt thép &gt; 10mm, chiều cao &lt;= 28m</v>
          </cell>
          <cell r="G179" t="str">
            <v>tấn</v>
          </cell>
          <cell r="P179">
            <v>15.395</v>
          </cell>
        </row>
        <row r="186">
          <cell r="A186">
            <v>29</v>
          </cell>
          <cell r="E186" t="str">
            <v>AF.22313</v>
          </cell>
          <cell r="F186" t="str">
            <v>Đổ bê tông bằng máy, đổ bằng cần cẩu, bê tông xà dầm, giằng, sàn mái, chiều cao &lt;= 6m, đá 1x2, mác 250, PCB40</v>
          </cell>
          <cell r="G186" t="str">
            <v>m3</v>
          </cell>
          <cell r="P186">
            <v>108.75</v>
          </cell>
        </row>
        <row r="191">
          <cell r="A191">
            <v>30</v>
          </cell>
          <cell r="E191" t="str">
            <v>AB.66142</v>
          </cell>
          <cell r="F191" t="str">
            <v>Đắp cát công trình bằng máy đầm đất cầm tay 70kg, độ chặt yêu cầu K=0,90</v>
          </cell>
          <cell r="G191" t="str">
            <v>100m3</v>
          </cell>
          <cell r="P191">
            <v>8.8949999999999996</v>
          </cell>
        </row>
        <row r="195">
          <cell r="F195" t="str">
            <v>GA ĐẤU NỐI</v>
          </cell>
        </row>
        <row r="196">
          <cell r="A196">
            <v>31</v>
          </cell>
          <cell r="E196" t="str">
            <v>AB.21151</v>
          </cell>
          <cell r="F196" t="str">
            <v>Đào san đất bằng máy đào 2,3 m3, đất cấp I</v>
          </cell>
          <cell r="G196" t="str">
            <v>100m3</v>
          </cell>
          <cell r="P196">
            <v>0.221</v>
          </cell>
        </row>
        <row r="198">
          <cell r="A198">
            <v>32</v>
          </cell>
          <cell r="E198" t="str">
            <v>AC.12111</v>
          </cell>
          <cell r="F198" t="str">
            <v>Đóng cọc tre bằng máy đào 0,5m3, chiều dài cọc &lt;= 2,5m, đất cấp I</v>
          </cell>
          <cell r="G198" t="str">
            <v>100m</v>
          </cell>
          <cell r="P198">
            <v>6.7530000000000001</v>
          </cell>
        </row>
        <row r="200">
          <cell r="A200">
            <v>33</v>
          </cell>
          <cell r="E200" t="str">
            <v>AB.13411</v>
          </cell>
          <cell r="F200" t="str">
            <v>Đắp cát công trình bằng thủ công, đắp nền móng công trình</v>
          </cell>
          <cell r="G200" t="str">
            <v>m3</v>
          </cell>
          <cell r="P200">
            <v>1.08</v>
          </cell>
        </row>
        <row r="202">
          <cell r="A202">
            <v>34</v>
          </cell>
          <cell r="E202" t="str">
            <v>AF.81121</v>
          </cell>
          <cell r="F202" t="str">
            <v>Ván khuôn gỗ BT lót. Ván khuôn móng cột, móng tròn, đa giác</v>
          </cell>
          <cell r="G202" t="str">
            <v>100m2</v>
          </cell>
          <cell r="P202">
            <v>2.9000000000000001E-2</v>
          </cell>
        </row>
        <row r="204">
          <cell r="A204">
            <v>35</v>
          </cell>
          <cell r="E204" t="str">
            <v>AF.11110A</v>
          </cell>
          <cell r="F204" t="str">
            <v>Đổ bê tông thủ công bằng máy trộn, bê tông lót móng, chiều rộng &lt;= 250 cm, đá 2x4, mác 100</v>
          </cell>
          <cell r="G204" t="str">
            <v>m3</v>
          </cell>
          <cell r="P204">
            <v>1.08</v>
          </cell>
        </row>
        <row r="206">
          <cell r="A206">
            <v>36</v>
          </cell>
          <cell r="E206" t="str">
            <v>AF.81121</v>
          </cell>
          <cell r="F206" t="str">
            <v>Ván khuôn gỗ. Ván khuôn móng cột, móng tròn, đa giác</v>
          </cell>
          <cell r="G206" t="str">
            <v>100m2</v>
          </cell>
          <cell r="P206">
            <v>2.9000000000000001E-2</v>
          </cell>
        </row>
        <row r="208">
          <cell r="A208">
            <v>37</v>
          </cell>
          <cell r="E208" t="str">
            <v>AF.11110A</v>
          </cell>
          <cell r="F208" t="str">
            <v>Đổ bê tông thủ công bằng máy trộn, bê tông lót móng, chiều rộng &lt;= 250 cm, đá 2x4, mác 100</v>
          </cell>
          <cell r="G208" t="str">
            <v>m3</v>
          </cell>
          <cell r="P208">
            <v>1.08</v>
          </cell>
        </row>
        <row r="210">
          <cell r="A210">
            <v>38</v>
          </cell>
          <cell r="E210" t="str">
            <v>AE.26213</v>
          </cell>
          <cell r="F210" t="str">
            <v>Xây gạch không nung 6,5x10,5x22, xây hố ga, hố van, vữa XM mác 75</v>
          </cell>
          <cell r="G210" t="str">
            <v>m3</v>
          </cell>
          <cell r="P210">
            <v>1.024</v>
          </cell>
        </row>
        <row r="213">
          <cell r="A213">
            <v>39</v>
          </cell>
          <cell r="E213" t="str">
            <v>AF.81141</v>
          </cell>
          <cell r="F213" t="str">
            <v>Ván khuôn gỗ. Ván khuôn xà dầm, giằng</v>
          </cell>
          <cell r="G213" t="str">
            <v>100m2</v>
          </cell>
          <cell r="P213">
            <v>8.4000000000000005E-2</v>
          </cell>
        </row>
        <row r="215">
          <cell r="A215">
            <v>40</v>
          </cell>
          <cell r="E215" t="str">
            <v>AF.61511</v>
          </cell>
          <cell r="F215" t="str">
            <v>Công tác gia công lắp dựng cốt thép. Cốt thép xà dầm, giằng, đường kính cốt thép &lt;= 10mm, chiều cao &lt;= 6m</v>
          </cell>
          <cell r="G215" t="str">
            <v>tấn</v>
          </cell>
          <cell r="P215">
            <v>1.7000000000000001E-2</v>
          </cell>
        </row>
        <row r="217">
          <cell r="A217">
            <v>41</v>
          </cell>
          <cell r="E217" t="str">
            <v>AF.61521</v>
          </cell>
          <cell r="F217" t="str">
            <v>Công tác gia công lắp dựng cốt thép. Cốt thép xà dầm, giằng, đường kính cốt thép &lt;= 18mm, chiều cao &lt;= 6m</v>
          </cell>
          <cell r="G217" t="str">
            <v>tấn</v>
          </cell>
          <cell r="P217">
            <v>1.7000000000000001E-2</v>
          </cell>
        </row>
        <row r="219">
          <cell r="A219">
            <v>42</v>
          </cell>
          <cell r="E219" t="str">
            <v>AF.12312</v>
          </cell>
          <cell r="F219" t="str">
            <v>Đổ bê tông thủ công bằng máy trộn, bê tông xà dầm, giằng nhà, chiều cao &lt;= 6m, đá 1x2, mác 200, PCB40</v>
          </cell>
          <cell r="G219" t="str">
            <v>m3</v>
          </cell>
          <cell r="P219">
            <v>0.69499999999999995</v>
          </cell>
        </row>
        <row r="221">
          <cell r="A221">
            <v>43</v>
          </cell>
          <cell r="E221" t="str">
            <v>AK.21533</v>
          </cell>
          <cell r="F221" t="str">
            <v>Trát tường xây gạch không nung bằng vữa thông thường, trát tường ngoài, chiều dày trát 2cm, vữa XM mác 75, PCB40</v>
          </cell>
          <cell r="G221" t="str">
            <v>m2</v>
          </cell>
          <cell r="P221">
            <v>22.035</v>
          </cell>
        </row>
        <row r="224">
          <cell r="A224">
            <v>44</v>
          </cell>
          <cell r="E224" t="str">
            <v>AK.41113</v>
          </cell>
          <cell r="F224" t="str">
            <v>Láng nền sàn không đánh mầu, dày 2cm, vữa XM mác 75, PCB40</v>
          </cell>
          <cell r="G224" t="str">
            <v>m2</v>
          </cell>
          <cell r="P224">
            <v>3.4449999999999998</v>
          </cell>
        </row>
        <row r="226">
          <cell r="F226" t="str">
            <v>TẤM ĐAN GA ĐẤU NỐI</v>
          </cell>
        </row>
        <row r="227">
          <cell r="A227">
            <v>45</v>
          </cell>
          <cell r="E227" t="str">
            <v>AF.81152</v>
          </cell>
          <cell r="F227" t="str">
            <v>Ván khuôn gỗ. Ván khuôn lanh tô, lanh tô liền mái hắt, máng nước, tấm đan</v>
          </cell>
          <cell r="G227" t="str">
            <v>100m2</v>
          </cell>
          <cell r="P227">
            <v>3.1E-2</v>
          </cell>
        </row>
        <row r="229">
          <cell r="A229">
            <v>46</v>
          </cell>
          <cell r="E229" t="str">
            <v>AG.13231</v>
          </cell>
          <cell r="F229" t="str">
            <v>Công tác gia công, lắp đặt cốt thép bê tông đúc sẵn. Cốt thép tấm đan, hàng rào, cửa sổ, lá chớp, nan hoa, con sơn</v>
          </cell>
          <cell r="G229" t="str">
            <v>tấn</v>
          </cell>
          <cell r="P229">
            <v>0.05</v>
          </cell>
        </row>
        <row r="231">
          <cell r="A231">
            <v>47</v>
          </cell>
          <cell r="E231" t="str">
            <v>AF.12512</v>
          </cell>
          <cell r="F231" t="str">
            <v>Đổ bê tông thủ công bằng máy trộn, bê tông lanh tô, mái hắt, máng nước, tấm đan, ô văng, đá 1x2, mác 200, PCB40</v>
          </cell>
          <cell r="G231" t="str">
            <v>m3</v>
          </cell>
          <cell r="P231">
            <v>0.54600000000000004</v>
          </cell>
        </row>
        <row r="233">
          <cell r="A233">
            <v>48</v>
          </cell>
          <cell r="E233" t="str">
            <v>AG.42115</v>
          </cell>
          <cell r="F233" t="str">
            <v>Lắp các loại cấu kiện bê tông đúc sẵn bằng thủ công, trọng lượng &lt;= 100kg</v>
          </cell>
          <cell r="G233" t="str">
            <v>1 cấu kiện</v>
          </cell>
          <cell r="P233">
            <v>10</v>
          </cell>
        </row>
        <row r="235">
          <cell r="F235" t="str">
            <v>CỐNG D300</v>
          </cell>
        </row>
        <row r="236">
          <cell r="F236" t="str">
            <v>Đào ga đã tính x1.3 =&gt; không tính đào, đắp đất móng cống; phần cống kê lên cống hộp và ga khẩu độ nhỏ không tính lót và gối</v>
          </cell>
        </row>
        <row r="237">
          <cell r="A237">
            <v>49</v>
          </cell>
          <cell r="E237" t="str">
            <v>BB.11122</v>
          </cell>
          <cell r="F237" t="str">
            <v>Lắp đặt ống bê tông bằng thủ công, đoạn ống dài 2m, đường kính 300mm</v>
          </cell>
          <cell r="G237" t="str">
            <v>đoạn ống</v>
          </cell>
          <cell r="P237">
            <v>5</v>
          </cell>
        </row>
        <row r="239">
          <cell r="A239">
            <v>50</v>
          </cell>
          <cell r="E239" t="str">
            <v>AB.13111</v>
          </cell>
          <cell r="F239" t="str">
            <v>Đắp đất nền móng công trình, nền đường bằng thủ công</v>
          </cell>
          <cell r="G239" t="str">
            <v>m3</v>
          </cell>
          <cell r="P239">
            <v>7.367</v>
          </cell>
        </row>
        <row r="241">
          <cell r="F241" t="str">
            <v>CỬA THĂM</v>
          </cell>
        </row>
        <row r="242">
          <cell r="A242">
            <v>51</v>
          </cell>
          <cell r="E242" t="str">
            <v>AF.81152</v>
          </cell>
          <cell r="F242" t="str">
            <v>Ván khuôn gỗ. Ván khuôn lanh tô, lanh tô liền mái hắt, máng nước, tấm đan</v>
          </cell>
          <cell r="G242" t="str">
            <v>100m2</v>
          </cell>
          <cell r="P242">
            <v>3.1E-2</v>
          </cell>
        </row>
        <row r="244">
          <cell r="A244">
            <v>52</v>
          </cell>
          <cell r="E244" t="str">
            <v>AG.13231</v>
          </cell>
          <cell r="F244" t="str">
            <v>Công tác gia công, lắp đặt cốt thép bê tông đúc sẵn. Cốt thép tấm đan, hàng rào, cửa sổ, lá chớp, nan hoa, con sơn</v>
          </cell>
          <cell r="G244" t="str">
            <v>tấn</v>
          </cell>
          <cell r="P244">
            <v>0.05</v>
          </cell>
        </row>
        <row r="246">
          <cell r="A246">
            <v>53</v>
          </cell>
          <cell r="E246" t="str">
            <v>AF.12512</v>
          </cell>
          <cell r="F246" t="str">
            <v>Đổ bê tông thủ công bằng máy trộn, bê tông lanh tô, mái hắt, máng nước, tấm đan, ô văng, đá 1x2, mác 200, PCB40</v>
          </cell>
          <cell r="G246" t="str">
            <v>m3</v>
          </cell>
          <cell r="P246">
            <v>0.54600000000000004</v>
          </cell>
        </row>
        <row r="248">
          <cell r="A248">
            <v>54</v>
          </cell>
          <cell r="E248" t="str">
            <v>AG.42115</v>
          </cell>
          <cell r="F248" t="str">
            <v>Lắp các loại cấu kiện bê tông đúc sẵn bằng thủ công, trọng lượng &lt;= 100kg</v>
          </cell>
          <cell r="G248" t="str">
            <v>1 cấu kiện</v>
          </cell>
          <cell r="P248">
            <v>10</v>
          </cell>
        </row>
        <row r="252">
          <cell r="A252">
            <v>1</v>
          </cell>
          <cell r="E252" t="str">
            <v>AM.11101</v>
          </cell>
          <cell r="F252" t="str">
            <v>Bốc xếp vật liệu rời lên phương tiện vận chuyển bằng thủ công - cát các loại</v>
          </cell>
          <cell r="G252" t="str">
            <v>m3</v>
          </cell>
          <cell r="P252">
            <v>1397.0229999999999</v>
          </cell>
        </row>
        <row r="257">
          <cell r="A257">
            <v>2</v>
          </cell>
          <cell r="E257" t="str">
            <v>AM.21011</v>
          </cell>
          <cell r="F257" t="str">
            <v>Vận chuyển bằng thủ công, cự ly vận chuyển 10m khởi điểm - Cát các loại</v>
          </cell>
          <cell r="G257" t="str">
            <v>m3</v>
          </cell>
          <cell r="P257">
            <v>1397.0229999999999</v>
          </cell>
        </row>
        <row r="259">
          <cell r="A259">
            <v>3</v>
          </cell>
          <cell r="E259" t="str">
            <v>AM.11103</v>
          </cell>
          <cell r="F259" t="str">
            <v>Bốc xếp vật liệu rời lên phương tiện vận chuyển bằng thủ công - sỏi, đá dăm các loại</v>
          </cell>
          <cell r="G259" t="str">
            <v>m3</v>
          </cell>
          <cell r="P259">
            <v>404.738</v>
          </cell>
        </row>
        <row r="263">
          <cell r="A263">
            <v>4</v>
          </cell>
          <cell r="E263" t="str">
            <v>AM.21031</v>
          </cell>
          <cell r="F263" t="str">
            <v>Vận chuyển bằng thủ công, cự ly vận chuyển 10m khởi điểm - Sỏi, đá dăm các loại</v>
          </cell>
          <cell r="G263" t="str">
            <v>m3</v>
          </cell>
          <cell r="P263">
            <v>404.738</v>
          </cell>
        </row>
        <row r="266">
          <cell r="A266">
            <v>5</v>
          </cell>
          <cell r="E266" t="str">
            <v>AM.11242</v>
          </cell>
          <cell r="F266" t="str">
            <v>Bốc xuống bằng thủ công - xi măng bao</v>
          </cell>
          <cell r="G266" t="str">
            <v>tấn</v>
          </cell>
          <cell r="P266">
            <v>140.49700000000001</v>
          </cell>
        </row>
        <row r="269">
          <cell r="A269">
            <v>6</v>
          </cell>
          <cell r="E269" t="str">
            <v>AM.21081</v>
          </cell>
          <cell r="F269" t="str">
            <v>Vận chuyển bằng thủ công, cự ly vận chuyển 10m khởi điểm - Xi măng bao</v>
          </cell>
          <cell r="G269" t="str">
            <v>tấn</v>
          </cell>
          <cell r="P269">
            <v>138.578</v>
          </cell>
        </row>
        <row r="271">
          <cell r="A271">
            <v>7</v>
          </cell>
          <cell r="E271" t="str">
            <v>AM.11262</v>
          </cell>
          <cell r="F271" t="str">
            <v>Bốc xuống bằng thủ công - cọc gỗ, cừ tràm</v>
          </cell>
          <cell r="G271" t="str">
            <v>100 cây</v>
          </cell>
          <cell r="P271">
            <v>38.298999999999999</v>
          </cell>
        </row>
        <row r="274">
          <cell r="A274">
            <v>8</v>
          </cell>
          <cell r="E274" t="str">
            <v>AM.21101</v>
          </cell>
          <cell r="F274" t="str">
            <v>Vận chuyển bằng thủ công, cự ly vận chuyển 10m khởi điểm - Cọc gỗ, cừ tràm</v>
          </cell>
          <cell r="G274" t="str">
            <v>100 cây</v>
          </cell>
          <cell r="P274">
            <v>38.298999999999999</v>
          </cell>
        </row>
        <row r="276">
          <cell r="A276">
            <v>9</v>
          </cell>
          <cell r="E276" t="str">
            <v>AM.11282</v>
          </cell>
          <cell r="F276" t="str">
            <v>Bốc xuống bằng thủ công - thép các loại</v>
          </cell>
          <cell r="G276" t="str">
            <v>tấn</v>
          </cell>
          <cell r="P276">
            <v>75.893000000000001</v>
          </cell>
        </row>
        <row r="278">
          <cell r="A278">
            <v>10</v>
          </cell>
          <cell r="E278" t="str">
            <v>AM.21121</v>
          </cell>
          <cell r="F278" t="str">
            <v>Vận chuyển bằng thủ công, cự ly vận chuyển 10m khởi điểm - Sắt thép các loại</v>
          </cell>
          <cell r="G278" t="str">
            <v>tấn</v>
          </cell>
          <cell r="P278">
            <v>75.893000000000001</v>
          </cell>
        </row>
        <row r="280">
          <cell r="A280">
            <v>11</v>
          </cell>
          <cell r="E280" t="str">
            <v>AM.11252</v>
          </cell>
          <cell r="F280" t="str">
            <v>Bốc xuống bằng thủ công - gỗ các loại</v>
          </cell>
          <cell r="G280" t="str">
            <v>m3</v>
          </cell>
          <cell r="P280">
            <v>0.35199999999999998</v>
          </cell>
        </row>
        <row r="285">
          <cell r="A285">
            <v>12</v>
          </cell>
          <cell r="E285" t="str">
            <v>AM.21091</v>
          </cell>
          <cell r="F285" t="str">
            <v>Vận chuyển bằng thủ công, cự ly vận chuyển 10m khởi điểm - Gỗ các loại</v>
          </cell>
          <cell r="G285" t="str">
            <v>m3</v>
          </cell>
          <cell r="P285">
            <v>0.35199999999999998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6">
          <cell r="H6">
            <v>626185.20000000007</v>
          </cell>
        </row>
        <row r="17">
          <cell r="H17">
            <v>775422.91995060619</v>
          </cell>
        </row>
        <row r="19">
          <cell r="H19">
            <v>50000</v>
          </cell>
        </row>
        <row r="21">
          <cell r="H21">
            <v>250000</v>
          </cell>
        </row>
        <row r="32">
          <cell r="H32">
            <v>371498.52149999997</v>
          </cell>
        </row>
        <row r="34">
          <cell r="H34">
            <v>3000000</v>
          </cell>
        </row>
        <row r="45">
          <cell r="H45">
            <v>3714985.2149999999</v>
          </cell>
        </row>
        <row r="47">
          <cell r="H47">
            <v>0</v>
          </cell>
        </row>
        <row r="51">
          <cell r="H51">
            <v>2019016.64</v>
          </cell>
        </row>
        <row r="53">
          <cell r="H53">
            <v>4538736.8468399998</v>
          </cell>
        </row>
        <row r="66">
          <cell r="H66">
            <v>8120652.4157417649</v>
          </cell>
        </row>
        <row r="68">
          <cell r="H68">
            <v>873496.72000000009</v>
          </cell>
        </row>
        <row r="70">
          <cell r="H70">
            <v>4366856.6808000002</v>
          </cell>
        </row>
        <row r="86">
          <cell r="H86">
            <v>6489278.468448991</v>
          </cell>
        </row>
        <row r="88">
          <cell r="H88">
            <v>2000</v>
          </cell>
        </row>
        <row r="99">
          <cell r="H99">
            <v>2476.65681</v>
          </cell>
        </row>
        <row r="101">
          <cell r="H101">
            <v>500000</v>
          </cell>
        </row>
        <row r="103">
          <cell r="H103">
            <v>500000</v>
          </cell>
        </row>
        <row r="114">
          <cell r="H114">
            <v>1238328.405</v>
          </cell>
        </row>
        <row r="116">
          <cell r="H116">
            <v>2000000</v>
          </cell>
        </row>
        <row r="127">
          <cell r="H127">
            <v>2476656.81</v>
          </cell>
        </row>
        <row r="129">
          <cell r="H129">
            <v>1094184</v>
          </cell>
        </row>
        <row r="133">
          <cell r="H133">
            <v>356652.63999999996</v>
          </cell>
        </row>
        <row r="144">
          <cell r="H144">
            <v>1796612.222326759</v>
          </cell>
        </row>
        <row r="146">
          <cell r="H146">
            <v>2546.25</v>
          </cell>
        </row>
        <row r="152">
          <cell r="H152">
            <v>85503.200000000012</v>
          </cell>
        </row>
        <row r="154">
          <cell r="H154">
            <v>744880.978</v>
          </cell>
        </row>
        <row r="171">
          <cell r="H171">
            <v>1031441.4083812074</v>
          </cell>
        </row>
        <row r="173">
          <cell r="H173">
            <v>734321.6</v>
          </cell>
        </row>
        <row r="175">
          <cell r="H175">
            <v>1038164.28</v>
          </cell>
        </row>
        <row r="186">
          <cell r="H186">
            <v>2194919.6126654213</v>
          </cell>
        </row>
        <row r="188">
          <cell r="H188">
            <v>6000</v>
          </cell>
        </row>
        <row r="199">
          <cell r="H199">
            <v>7429.9704300000003</v>
          </cell>
        </row>
        <row r="201">
          <cell r="H201">
            <v>734321.6</v>
          </cell>
        </row>
        <row r="203">
          <cell r="H203">
            <v>1038164.28</v>
          </cell>
        </row>
        <row r="214">
          <cell r="H214">
            <v>2194919.6126654213</v>
          </cell>
        </row>
        <row r="216">
          <cell r="H216">
            <v>2251783.9499999997</v>
          </cell>
        </row>
        <row r="227">
          <cell r="H227">
            <v>2788448.0272080996</v>
          </cell>
        </row>
        <row r="229">
          <cell r="H229">
            <v>1260000</v>
          </cell>
        </row>
        <row r="231">
          <cell r="H231">
            <v>99741.840000000011</v>
          </cell>
        </row>
        <row r="233">
          <cell r="H233">
            <v>261827.48200000002</v>
          </cell>
        </row>
        <row r="244">
          <cell r="H244">
            <v>2008035.3521091917</v>
          </cell>
        </row>
        <row r="246">
          <cell r="H246">
            <v>236391.19999999998</v>
          </cell>
        </row>
        <row r="257">
          <cell r="H257">
            <v>292729.93765203597</v>
          </cell>
        </row>
        <row r="259">
          <cell r="H259">
            <v>464360.304</v>
          </cell>
        </row>
        <row r="263">
          <cell r="H263">
            <v>113166</v>
          </cell>
        </row>
        <row r="274">
          <cell r="H274">
            <v>715167.22687786515</v>
          </cell>
        </row>
        <row r="276">
          <cell r="H276">
            <v>1779988.875</v>
          </cell>
        </row>
        <row r="282">
          <cell r="H282">
            <v>3702538</v>
          </cell>
        </row>
        <row r="284">
          <cell r="H284">
            <v>383106.32880000002</v>
          </cell>
        </row>
        <row r="297">
          <cell r="H297">
            <v>7263580.2095766943</v>
          </cell>
        </row>
        <row r="299">
          <cell r="H299">
            <v>1427348.2622500001</v>
          </cell>
        </row>
        <row r="305">
          <cell r="H305">
            <v>323405.36000000004</v>
          </cell>
        </row>
        <row r="307">
          <cell r="H307">
            <v>61179.831999999995</v>
          </cell>
        </row>
        <row r="320">
          <cell r="H320">
            <v>2243768.6643675431</v>
          </cell>
        </row>
        <row r="322">
          <cell r="H322">
            <v>17080600</v>
          </cell>
        </row>
        <row r="327">
          <cell r="H327">
            <v>2318242.16</v>
          </cell>
        </row>
        <row r="329">
          <cell r="H329">
            <v>614216.32000000007</v>
          </cell>
        </row>
        <row r="342">
          <cell r="H342">
            <v>24782738.786710128</v>
          </cell>
        </row>
        <row r="344">
          <cell r="H344">
            <v>1779988.875</v>
          </cell>
        </row>
        <row r="350">
          <cell r="H350">
            <v>3702538</v>
          </cell>
        </row>
        <row r="352">
          <cell r="H352">
            <v>383106.32880000002</v>
          </cell>
        </row>
        <row r="365">
          <cell r="H365">
            <v>7263580.2095766943</v>
          </cell>
        </row>
        <row r="367">
          <cell r="H367">
            <v>1550049.7861859999</v>
          </cell>
        </row>
        <row r="374">
          <cell r="H374">
            <v>371765.04</v>
          </cell>
        </row>
        <row r="376">
          <cell r="H376">
            <v>61550.517</v>
          </cell>
        </row>
        <row r="389">
          <cell r="H389">
            <v>2456057.6419597967</v>
          </cell>
        </row>
        <row r="391">
          <cell r="H391">
            <v>17080600</v>
          </cell>
        </row>
        <row r="396">
          <cell r="H396">
            <v>3107109.44</v>
          </cell>
        </row>
        <row r="398">
          <cell r="H398">
            <v>614216.32000000007</v>
          </cell>
        </row>
        <row r="411">
          <cell r="H411">
            <v>25759615.547309216</v>
          </cell>
        </row>
        <row r="413">
          <cell r="H413">
            <v>2686929.0104999999</v>
          </cell>
        </row>
        <row r="420">
          <cell r="H420">
            <v>8614068</v>
          </cell>
        </row>
        <row r="422">
          <cell r="H422">
            <v>1191590.8056000001</v>
          </cell>
        </row>
        <row r="437">
          <cell r="H437">
            <v>15469926.344633546</v>
          </cell>
        </row>
        <row r="439">
          <cell r="H439">
            <v>300000</v>
          </cell>
        </row>
        <row r="450">
          <cell r="H450">
            <v>371498.52149999997</v>
          </cell>
        </row>
        <row r="452">
          <cell r="H452">
            <v>1611437.8965299998</v>
          </cell>
        </row>
        <row r="459">
          <cell r="H459">
            <v>752597.52</v>
          </cell>
        </row>
        <row r="461">
          <cell r="H461">
            <v>89898.654999999999</v>
          </cell>
        </row>
        <row r="474">
          <cell r="H474">
            <v>3038776.2647729004</v>
          </cell>
        </row>
        <row r="476">
          <cell r="H476">
            <v>2493522.7275</v>
          </cell>
        </row>
        <row r="483">
          <cell r="H483">
            <v>6044960</v>
          </cell>
        </row>
        <row r="485">
          <cell r="H485">
            <v>1191590.8056000001</v>
          </cell>
        </row>
        <row r="500">
          <cell r="H500">
            <v>12049026.438776435</v>
          </cell>
        </row>
        <row r="502">
          <cell r="H502">
            <v>17182025</v>
          </cell>
        </row>
        <row r="507">
          <cell r="H507">
            <v>3034569.92</v>
          </cell>
        </row>
        <row r="509">
          <cell r="H509">
            <v>689250.57311999996</v>
          </cell>
        </row>
        <row r="525">
          <cell r="H525">
            <v>25888302.304671731</v>
          </cell>
        </row>
        <row r="527">
          <cell r="H527">
            <v>1553221.9091692502</v>
          </cell>
        </row>
        <row r="534">
          <cell r="H534">
            <v>501731.68</v>
          </cell>
        </row>
        <row r="536">
          <cell r="H536">
            <v>159739.62960000001</v>
          </cell>
        </row>
        <row r="550">
          <cell r="H550">
            <v>2742517.5211628415</v>
          </cell>
        </row>
        <row r="552">
          <cell r="H552">
            <v>45525520</v>
          </cell>
        </row>
        <row r="554">
          <cell r="H554">
            <v>1051186.3999999999</v>
          </cell>
        </row>
        <row r="556">
          <cell r="H556">
            <v>872701.58779999986</v>
          </cell>
        </row>
        <row r="569">
          <cell r="H569">
            <v>58757949.711726636</v>
          </cell>
        </row>
        <row r="571">
          <cell r="H571">
            <v>85503.200000000012</v>
          </cell>
        </row>
        <row r="573">
          <cell r="H573">
            <v>989500.7030000001</v>
          </cell>
        </row>
        <row r="586">
          <cell r="H586">
            <v>1331207.868570765</v>
          </cell>
        </row>
        <row r="588">
          <cell r="H588">
            <v>1606500</v>
          </cell>
        </row>
        <row r="590">
          <cell r="H590">
            <v>81606.960000000006</v>
          </cell>
        </row>
        <row r="592">
          <cell r="H592">
            <v>227095.26500000001</v>
          </cell>
        </row>
        <row r="603">
          <cell r="H603">
            <v>2371649.3165367013</v>
          </cell>
        </row>
        <row r="605">
          <cell r="H605">
            <v>464360.304</v>
          </cell>
        </row>
        <row r="609">
          <cell r="H609">
            <v>113166</v>
          </cell>
        </row>
        <row r="620">
          <cell r="H620">
            <v>715167.22687786515</v>
          </cell>
        </row>
        <row r="622">
          <cell r="H622">
            <v>5717610</v>
          </cell>
        </row>
        <row r="629">
          <cell r="H629">
            <v>11050186.880000001</v>
          </cell>
        </row>
        <row r="640">
          <cell r="H640">
            <v>20764039.165774379</v>
          </cell>
        </row>
        <row r="642">
          <cell r="H642">
            <v>1427348.2622500001</v>
          </cell>
        </row>
        <row r="648">
          <cell r="H648">
            <v>323405.36000000004</v>
          </cell>
        </row>
        <row r="650">
          <cell r="H650">
            <v>61179.831999999995</v>
          </cell>
        </row>
        <row r="663">
          <cell r="H663">
            <v>2243768.6643675431</v>
          </cell>
        </row>
        <row r="665">
          <cell r="H665">
            <v>5717610</v>
          </cell>
        </row>
        <row r="672">
          <cell r="H672">
            <v>11050186.880000001</v>
          </cell>
        </row>
        <row r="683">
          <cell r="H683">
            <v>20764039.165774379</v>
          </cell>
        </row>
        <row r="685">
          <cell r="H685">
            <v>1427348.2622500001</v>
          </cell>
        </row>
        <row r="691">
          <cell r="H691">
            <v>323405.36000000004</v>
          </cell>
        </row>
        <row r="693">
          <cell r="H693">
            <v>61179.831999999995</v>
          </cell>
        </row>
        <row r="706">
          <cell r="H706">
            <v>2243768.6643675431</v>
          </cell>
        </row>
        <row r="708">
          <cell r="H708">
            <v>1221748.6656804001</v>
          </cell>
        </row>
        <row r="715">
          <cell r="H715">
            <v>967193.60000000009</v>
          </cell>
        </row>
        <row r="717">
          <cell r="H717">
            <v>12859.626</v>
          </cell>
        </row>
        <row r="728">
          <cell r="H728">
            <v>2726553.8246505726</v>
          </cell>
        </row>
        <row r="730">
          <cell r="H730">
            <v>6797976.7000000002</v>
          </cell>
        </row>
        <row r="737">
          <cell r="H737">
            <v>8311820</v>
          </cell>
        </row>
        <row r="748">
          <cell r="H748">
            <v>18710890.447385263</v>
          </cell>
        </row>
        <row r="750">
          <cell r="H750">
            <v>17104900</v>
          </cell>
        </row>
        <row r="754">
          <cell r="H754">
            <v>4651596.72</v>
          </cell>
        </row>
        <row r="756">
          <cell r="H756">
            <v>126511.6</v>
          </cell>
        </row>
        <row r="767">
          <cell r="H767">
            <v>27098350.789507333</v>
          </cell>
        </row>
        <row r="769">
          <cell r="H769">
            <v>17082100</v>
          </cell>
        </row>
        <row r="774">
          <cell r="H774">
            <v>2792771.52</v>
          </cell>
        </row>
        <row r="776">
          <cell r="H776">
            <v>620170.86600000004</v>
          </cell>
        </row>
        <row r="789">
          <cell r="H789">
            <v>25379593.148262776</v>
          </cell>
        </row>
        <row r="791">
          <cell r="H791">
            <v>1501732.9729464999</v>
          </cell>
        </row>
        <row r="798">
          <cell r="H798">
            <v>807002.16</v>
          </cell>
        </row>
        <row r="800">
          <cell r="H800">
            <v>89898.654999999999</v>
          </cell>
        </row>
        <row r="813">
          <cell r="H813">
            <v>2970296.3528068978</v>
          </cell>
        </row>
        <row r="815">
          <cell r="H815">
            <v>24484.781400839998</v>
          </cell>
        </row>
        <row r="821">
          <cell r="H821">
            <v>110671.75</v>
          </cell>
        </row>
        <row r="823">
          <cell r="H823">
            <v>989.202</v>
          </cell>
        </row>
        <row r="834">
          <cell r="H834">
            <v>168593.12888981745</v>
          </cell>
        </row>
        <row r="836">
          <cell r="H836">
            <v>31741.261475000003</v>
          </cell>
        </row>
        <row r="841">
          <cell r="H841">
            <v>21501.940000000002</v>
          </cell>
        </row>
        <row r="843">
          <cell r="H843">
            <v>1318.9359999999999</v>
          </cell>
        </row>
        <row r="854">
          <cell r="H854">
            <v>67565.844672807492</v>
          </cell>
        </row>
        <row r="856">
          <cell r="H856">
            <v>5433143.5</v>
          </cell>
        </row>
        <row r="863">
          <cell r="H863">
            <v>8605000.5600000005</v>
          </cell>
        </row>
        <row r="874">
          <cell r="H874">
            <v>17383832.542980023</v>
          </cell>
        </row>
        <row r="876">
          <cell r="H876">
            <v>19905400</v>
          </cell>
        </row>
        <row r="880">
          <cell r="H880">
            <v>4911530</v>
          </cell>
        </row>
        <row r="882">
          <cell r="H882">
            <v>126511.6</v>
          </cell>
        </row>
        <row r="893">
          <cell r="H893">
            <v>30888172.251738649</v>
          </cell>
        </row>
        <row r="895">
          <cell r="H895">
            <v>1501732.9729464999</v>
          </cell>
        </row>
        <row r="902">
          <cell r="H902">
            <v>803979.68</v>
          </cell>
        </row>
        <row r="904">
          <cell r="H904">
            <v>114764.447</v>
          </cell>
        </row>
        <row r="918">
          <cell r="H918">
            <v>2997345.5465157754</v>
          </cell>
        </row>
        <row r="920">
          <cell r="H920">
            <v>39292.239999999998</v>
          </cell>
        </row>
        <row r="931">
          <cell r="H931">
            <v>48656.696888077196</v>
          </cell>
        </row>
        <row r="933">
          <cell r="H933">
            <v>519259.5</v>
          </cell>
        </row>
        <row r="937">
          <cell r="H937">
            <v>110671.75</v>
          </cell>
        </row>
        <row r="948">
          <cell r="H948">
            <v>780061.76007215632</v>
          </cell>
        </row>
        <row r="950">
          <cell r="H950">
            <v>140828.80000000002</v>
          </cell>
        </row>
        <row r="961">
          <cell r="H961">
            <v>174392.30328206404</v>
          </cell>
        </row>
        <row r="963">
          <cell r="H963">
            <v>5433143.5</v>
          </cell>
        </row>
        <row r="970">
          <cell r="H970">
            <v>8605000.5600000005</v>
          </cell>
        </row>
        <row r="981">
          <cell r="H981">
            <v>17383832.542980023</v>
          </cell>
        </row>
        <row r="983">
          <cell r="H983">
            <v>19905400</v>
          </cell>
        </row>
        <row r="987">
          <cell r="H987">
            <v>4911530</v>
          </cell>
        </row>
        <row r="989">
          <cell r="H989">
            <v>126511.6</v>
          </cell>
        </row>
        <row r="1000">
          <cell r="H1000">
            <v>30888172.251738649</v>
          </cell>
        </row>
        <row r="1002">
          <cell r="H1002">
            <v>1501732.9729464999</v>
          </cell>
        </row>
        <row r="1009">
          <cell r="H1009">
            <v>803979.68</v>
          </cell>
        </row>
        <row r="1011">
          <cell r="H1011">
            <v>114764.447</v>
          </cell>
        </row>
        <row r="1025">
          <cell r="H1025">
            <v>2997345.5465157754</v>
          </cell>
        </row>
        <row r="1027">
          <cell r="H1027">
            <v>39292.239999999998</v>
          </cell>
        </row>
        <row r="1038">
          <cell r="H1038">
            <v>48656.696888077196</v>
          </cell>
        </row>
        <row r="1044">
          <cell r="H1044">
            <v>35207.200000000004</v>
          </cell>
        </row>
        <row r="1055">
          <cell r="H1055">
            <v>43598.075820516009</v>
          </cell>
        </row>
        <row r="1057">
          <cell r="H1057">
            <v>18861</v>
          </cell>
        </row>
        <row r="1068">
          <cell r="H1068">
            <v>23356.112046704999</v>
          </cell>
        </row>
        <row r="1070">
          <cell r="H1070">
            <v>60355.199999999997</v>
          </cell>
        </row>
        <row r="1081">
          <cell r="H1081">
            <v>74739.558549455993</v>
          </cell>
        </row>
        <row r="1083">
          <cell r="H1083">
            <v>18861</v>
          </cell>
        </row>
        <row r="1094">
          <cell r="H1094">
            <v>23356.112046704999</v>
          </cell>
        </row>
        <row r="1096">
          <cell r="H1096">
            <v>27662.799999999999</v>
          </cell>
        </row>
        <row r="1107">
          <cell r="H1107">
            <v>34255.631001834001</v>
          </cell>
        </row>
        <row r="1109">
          <cell r="H1109">
            <v>18861</v>
          </cell>
        </row>
        <row r="1120">
          <cell r="H1120">
            <v>23356.112046704999</v>
          </cell>
        </row>
        <row r="1122">
          <cell r="H1122">
            <v>140828.80000000002</v>
          </cell>
        </row>
        <row r="1133">
          <cell r="H1133">
            <v>174392.30328206404</v>
          </cell>
        </row>
        <row r="1135">
          <cell r="H1135">
            <v>13579.92</v>
          </cell>
        </row>
        <row r="1146">
          <cell r="H1146">
            <v>16816.400673627602</v>
          </cell>
        </row>
        <row r="1148">
          <cell r="H1148">
            <v>52810.799999999996</v>
          </cell>
        </row>
        <row r="1159">
          <cell r="H1159">
            <v>65397.113730773992</v>
          </cell>
        </row>
        <row r="1161">
          <cell r="H1161">
            <v>20369.88</v>
          </cell>
        </row>
        <row r="1172">
          <cell r="H1172">
            <v>25224.601010441402</v>
          </cell>
        </row>
        <row r="1174">
          <cell r="H1174">
            <v>22633.200000000001</v>
          </cell>
        </row>
        <row r="1185">
          <cell r="H1185">
            <v>28027.334456046003</v>
          </cell>
        </row>
        <row r="1187">
          <cell r="H1187">
            <v>12574</v>
          </cell>
        </row>
        <row r="1198">
          <cell r="H1198">
            <v>15570.741364469997</v>
          </cell>
        </row>
      </sheetData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EC586-8020-4B8C-96B3-500CA49BB289}">
  <dimension ref="B1:P97"/>
  <sheetViews>
    <sheetView tabSelected="1" view="pageBreakPreview" topLeftCell="A79" zoomScaleNormal="130" zoomScaleSheetLayoutView="100" workbookViewId="0">
      <selection activeCell="K95" sqref="K95"/>
    </sheetView>
  </sheetViews>
  <sheetFormatPr defaultColWidth="10" defaultRowHeight="15" customHeight="1" x14ac:dyDescent="0.15"/>
  <cols>
    <col min="1" max="1" width="10" style="1"/>
    <col min="2" max="2" width="6.5" style="1" customWidth="1"/>
    <col min="3" max="3" width="12.1640625" style="1" hidden="1" customWidth="1"/>
    <col min="4" max="4" width="54.1640625" style="1" customWidth="1"/>
    <col min="5" max="5" width="9.33203125" style="1" customWidth="1"/>
    <col min="6" max="6" width="13.33203125" style="1" customWidth="1"/>
    <col min="7" max="9" width="13.33203125" style="1" hidden="1" customWidth="1"/>
    <col min="10" max="10" width="14.33203125" style="1" customWidth="1"/>
    <col min="11" max="11" width="15.5" style="1" customWidth="1"/>
    <col min="12" max="13" width="14.1640625" style="1" hidden="1" customWidth="1"/>
    <col min="14" max="14" width="10" style="1" hidden="1" customWidth="1"/>
    <col min="15" max="15" width="19" style="31" hidden="1" customWidth="1"/>
    <col min="16" max="16" width="15.1640625" style="1" hidden="1" customWidth="1"/>
    <col min="17" max="257" width="10" style="1"/>
    <col min="258" max="258" width="6.5" style="1" customWidth="1"/>
    <col min="259" max="259" width="12.1640625" style="1" customWidth="1"/>
    <col min="260" max="260" width="45.83203125" style="1" customWidth="1"/>
    <col min="261" max="261" width="9.33203125" style="1" customWidth="1"/>
    <col min="262" max="262" width="13.33203125" style="1" customWidth="1"/>
    <col min="263" max="265" width="0" style="1" hidden="1" customWidth="1"/>
    <col min="266" max="267" width="14.1640625" style="1" customWidth="1"/>
    <col min="268" max="270" width="0" style="1" hidden="1" customWidth="1"/>
    <col min="271" max="513" width="10" style="1"/>
    <col min="514" max="514" width="6.5" style="1" customWidth="1"/>
    <col min="515" max="515" width="12.1640625" style="1" customWidth="1"/>
    <col min="516" max="516" width="45.83203125" style="1" customWidth="1"/>
    <col min="517" max="517" width="9.33203125" style="1" customWidth="1"/>
    <col min="518" max="518" width="13.33203125" style="1" customWidth="1"/>
    <col min="519" max="521" width="0" style="1" hidden="1" customWidth="1"/>
    <col min="522" max="523" width="14.1640625" style="1" customWidth="1"/>
    <col min="524" max="526" width="0" style="1" hidden="1" customWidth="1"/>
    <col min="527" max="769" width="10" style="1"/>
    <col min="770" max="770" width="6.5" style="1" customWidth="1"/>
    <col min="771" max="771" width="12.1640625" style="1" customWidth="1"/>
    <col min="772" max="772" width="45.83203125" style="1" customWidth="1"/>
    <col min="773" max="773" width="9.33203125" style="1" customWidth="1"/>
    <col min="774" max="774" width="13.33203125" style="1" customWidth="1"/>
    <col min="775" max="777" width="0" style="1" hidden="1" customWidth="1"/>
    <col min="778" max="779" width="14.1640625" style="1" customWidth="1"/>
    <col min="780" max="782" width="0" style="1" hidden="1" customWidth="1"/>
    <col min="783" max="1025" width="10" style="1"/>
    <col min="1026" max="1026" width="6.5" style="1" customWidth="1"/>
    <col min="1027" max="1027" width="12.1640625" style="1" customWidth="1"/>
    <col min="1028" max="1028" width="45.83203125" style="1" customWidth="1"/>
    <col min="1029" max="1029" width="9.33203125" style="1" customWidth="1"/>
    <col min="1030" max="1030" width="13.33203125" style="1" customWidth="1"/>
    <col min="1031" max="1033" width="0" style="1" hidden="1" customWidth="1"/>
    <col min="1034" max="1035" width="14.1640625" style="1" customWidth="1"/>
    <col min="1036" max="1038" width="0" style="1" hidden="1" customWidth="1"/>
    <col min="1039" max="1281" width="10" style="1"/>
    <col min="1282" max="1282" width="6.5" style="1" customWidth="1"/>
    <col min="1283" max="1283" width="12.1640625" style="1" customWidth="1"/>
    <col min="1284" max="1284" width="45.83203125" style="1" customWidth="1"/>
    <col min="1285" max="1285" width="9.33203125" style="1" customWidth="1"/>
    <col min="1286" max="1286" width="13.33203125" style="1" customWidth="1"/>
    <col min="1287" max="1289" width="0" style="1" hidden="1" customWidth="1"/>
    <col min="1290" max="1291" width="14.1640625" style="1" customWidth="1"/>
    <col min="1292" max="1294" width="0" style="1" hidden="1" customWidth="1"/>
    <col min="1295" max="1537" width="10" style="1"/>
    <col min="1538" max="1538" width="6.5" style="1" customWidth="1"/>
    <col min="1539" max="1539" width="12.1640625" style="1" customWidth="1"/>
    <col min="1540" max="1540" width="45.83203125" style="1" customWidth="1"/>
    <col min="1541" max="1541" width="9.33203125" style="1" customWidth="1"/>
    <col min="1542" max="1542" width="13.33203125" style="1" customWidth="1"/>
    <col min="1543" max="1545" width="0" style="1" hidden="1" customWidth="1"/>
    <col min="1546" max="1547" width="14.1640625" style="1" customWidth="1"/>
    <col min="1548" max="1550" width="0" style="1" hidden="1" customWidth="1"/>
    <col min="1551" max="1793" width="10" style="1"/>
    <col min="1794" max="1794" width="6.5" style="1" customWidth="1"/>
    <col min="1795" max="1795" width="12.1640625" style="1" customWidth="1"/>
    <col min="1796" max="1796" width="45.83203125" style="1" customWidth="1"/>
    <col min="1797" max="1797" width="9.33203125" style="1" customWidth="1"/>
    <col min="1798" max="1798" width="13.33203125" style="1" customWidth="1"/>
    <col min="1799" max="1801" width="0" style="1" hidden="1" customWidth="1"/>
    <col min="1802" max="1803" width="14.1640625" style="1" customWidth="1"/>
    <col min="1804" max="1806" width="0" style="1" hidden="1" customWidth="1"/>
    <col min="1807" max="2049" width="10" style="1"/>
    <col min="2050" max="2050" width="6.5" style="1" customWidth="1"/>
    <col min="2051" max="2051" width="12.1640625" style="1" customWidth="1"/>
    <col min="2052" max="2052" width="45.83203125" style="1" customWidth="1"/>
    <col min="2053" max="2053" width="9.33203125" style="1" customWidth="1"/>
    <col min="2054" max="2054" width="13.33203125" style="1" customWidth="1"/>
    <col min="2055" max="2057" width="0" style="1" hidden="1" customWidth="1"/>
    <col min="2058" max="2059" width="14.1640625" style="1" customWidth="1"/>
    <col min="2060" max="2062" width="0" style="1" hidden="1" customWidth="1"/>
    <col min="2063" max="2305" width="10" style="1"/>
    <col min="2306" max="2306" width="6.5" style="1" customWidth="1"/>
    <col min="2307" max="2307" width="12.1640625" style="1" customWidth="1"/>
    <col min="2308" max="2308" width="45.83203125" style="1" customWidth="1"/>
    <col min="2309" max="2309" width="9.33203125" style="1" customWidth="1"/>
    <col min="2310" max="2310" width="13.33203125" style="1" customWidth="1"/>
    <col min="2311" max="2313" width="0" style="1" hidden="1" customWidth="1"/>
    <col min="2314" max="2315" width="14.1640625" style="1" customWidth="1"/>
    <col min="2316" max="2318" width="0" style="1" hidden="1" customWidth="1"/>
    <col min="2319" max="2561" width="10" style="1"/>
    <col min="2562" max="2562" width="6.5" style="1" customWidth="1"/>
    <col min="2563" max="2563" width="12.1640625" style="1" customWidth="1"/>
    <col min="2564" max="2564" width="45.83203125" style="1" customWidth="1"/>
    <col min="2565" max="2565" width="9.33203125" style="1" customWidth="1"/>
    <col min="2566" max="2566" width="13.33203125" style="1" customWidth="1"/>
    <col min="2567" max="2569" width="0" style="1" hidden="1" customWidth="1"/>
    <col min="2570" max="2571" width="14.1640625" style="1" customWidth="1"/>
    <col min="2572" max="2574" width="0" style="1" hidden="1" customWidth="1"/>
    <col min="2575" max="2817" width="10" style="1"/>
    <col min="2818" max="2818" width="6.5" style="1" customWidth="1"/>
    <col min="2819" max="2819" width="12.1640625" style="1" customWidth="1"/>
    <col min="2820" max="2820" width="45.83203125" style="1" customWidth="1"/>
    <col min="2821" max="2821" width="9.33203125" style="1" customWidth="1"/>
    <col min="2822" max="2822" width="13.33203125" style="1" customWidth="1"/>
    <col min="2823" max="2825" width="0" style="1" hidden="1" customWidth="1"/>
    <col min="2826" max="2827" width="14.1640625" style="1" customWidth="1"/>
    <col min="2828" max="2830" width="0" style="1" hidden="1" customWidth="1"/>
    <col min="2831" max="3073" width="10" style="1"/>
    <col min="3074" max="3074" width="6.5" style="1" customWidth="1"/>
    <col min="3075" max="3075" width="12.1640625" style="1" customWidth="1"/>
    <col min="3076" max="3076" width="45.83203125" style="1" customWidth="1"/>
    <col min="3077" max="3077" width="9.33203125" style="1" customWidth="1"/>
    <col min="3078" max="3078" width="13.33203125" style="1" customWidth="1"/>
    <col min="3079" max="3081" width="0" style="1" hidden="1" customWidth="1"/>
    <col min="3082" max="3083" width="14.1640625" style="1" customWidth="1"/>
    <col min="3084" max="3086" width="0" style="1" hidden="1" customWidth="1"/>
    <col min="3087" max="3329" width="10" style="1"/>
    <col min="3330" max="3330" width="6.5" style="1" customWidth="1"/>
    <col min="3331" max="3331" width="12.1640625" style="1" customWidth="1"/>
    <col min="3332" max="3332" width="45.83203125" style="1" customWidth="1"/>
    <col min="3333" max="3333" width="9.33203125" style="1" customWidth="1"/>
    <col min="3334" max="3334" width="13.33203125" style="1" customWidth="1"/>
    <col min="3335" max="3337" width="0" style="1" hidden="1" customWidth="1"/>
    <col min="3338" max="3339" width="14.1640625" style="1" customWidth="1"/>
    <col min="3340" max="3342" width="0" style="1" hidden="1" customWidth="1"/>
    <col min="3343" max="3585" width="10" style="1"/>
    <col min="3586" max="3586" width="6.5" style="1" customWidth="1"/>
    <col min="3587" max="3587" width="12.1640625" style="1" customWidth="1"/>
    <col min="3588" max="3588" width="45.83203125" style="1" customWidth="1"/>
    <col min="3589" max="3589" width="9.33203125" style="1" customWidth="1"/>
    <col min="3590" max="3590" width="13.33203125" style="1" customWidth="1"/>
    <col min="3591" max="3593" width="0" style="1" hidden="1" customWidth="1"/>
    <col min="3594" max="3595" width="14.1640625" style="1" customWidth="1"/>
    <col min="3596" max="3598" width="0" style="1" hidden="1" customWidth="1"/>
    <col min="3599" max="3841" width="10" style="1"/>
    <col min="3842" max="3842" width="6.5" style="1" customWidth="1"/>
    <col min="3843" max="3843" width="12.1640625" style="1" customWidth="1"/>
    <col min="3844" max="3844" width="45.83203125" style="1" customWidth="1"/>
    <col min="3845" max="3845" width="9.33203125" style="1" customWidth="1"/>
    <col min="3846" max="3846" width="13.33203125" style="1" customWidth="1"/>
    <col min="3847" max="3849" width="0" style="1" hidden="1" customWidth="1"/>
    <col min="3850" max="3851" width="14.1640625" style="1" customWidth="1"/>
    <col min="3852" max="3854" width="0" style="1" hidden="1" customWidth="1"/>
    <col min="3855" max="4097" width="10" style="1"/>
    <col min="4098" max="4098" width="6.5" style="1" customWidth="1"/>
    <col min="4099" max="4099" width="12.1640625" style="1" customWidth="1"/>
    <col min="4100" max="4100" width="45.83203125" style="1" customWidth="1"/>
    <col min="4101" max="4101" width="9.33203125" style="1" customWidth="1"/>
    <col min="4102" max="4102" width="13.33203125" style="1" customWidth="1"/>
    <col min="4103" max="4105" width="0" style="1" hidden="1" customWidth="1"/>
    <col min="4106" max="4107" width="14.1640625" style="1" customWidth="1"/>
    <col min="4108" max="4110" width="0" style="1" hidden="1" customWidth="1"/>
    <col min="4111" max="4353" width="10" style="1"/>
    <col min="4354" max="4354" width="6.5" style="1" customWidth="1"/>
    <col min="4355" max="4355" width="12.1640625" style="1" customWidth="1"/>
    <col min="4356" max="4356" width="45.83203125" style="1" customWidth="1"/>
    <col min="4357" max="4357" width="9.33203125" style="1" customWidth="1"/>
    <col min="4358" max="4358" width="13.33203125" style="1" customWidth="1"/>
    <col min="4359" max="4361" width="0" style="1" hidden="1" customWidth="1"/>
    <col min="4362" max="4363" width="14.1640625" style="1" customWidth="1"/>
    <col min="4364" max="4366" width="0" style="1" hidden="1" customWidth="1"/>
    <col min="4367" max="4609" width="10" style="1"/>
    <col min="4610" max="4610" width="6.5" style="1" customWidth="1"/>
    <col min="4611" max="4611" width="12.1640625" style="1" customWidth="1"/>
    <col min="4612" max="4612" width="45.83203125" style="1" customWidth="1"/>
    <col min="4613" max="4613" width="9.33203125" style="1" customWidth="1"/>
    <col min="4614" max="4614" width="13.33203125" style="1" customWidth="1"/>
    <col min="4615" max="4617" width="0" style="1" hidden="1" customWidth="1"/>
    <col min="4618" max="4619" width="14.1640625" style="1" customWidth="1"/>
    <col min="4620" max="4622" width="0" style="1" hidden="1" customWidth="1"/>
    <col min="4623" max="4865" width="10" style="1"/>
    <col min="4866" max="4866" width="6.5" style="1" customWidth="1"/>
    <col min="4867" max="4867" width="12.1640625" style="1" customWidth="1"/>
    <col min="4868" max="4868" width="45.83203125" style="1" customWidth="1"/>
    <col min="4869" max="4869" width="9.33203125" style="1" customWidth="1"/>
    <col min="4870" max="4870" width="13.33203125" style="1" customWidth="1"/>
    <col min="4871" max="4873" width="0" style="1" hidden="1" customWidth="1"/>
    <col min="4874" max="4875" width="14.1640625" style="1" customWidth="1"/>
    <col min="4876" max="4878" width="0" style="1" hidden="1" customWidth="1"/>
    <col min="4879" max="5121" width="10" style="1"/>
    <col min="5122" max="5122" width="6.5" style="1" customWidth="1"/>
    <col min="5123" max="5123" width="12.1640625" style="1" customWidth="1"/>
    <col min="5124" max="5124" width="45.83203125" style="1" customWidth="1"/>
    <col min="5125" max="5125" width="9.33203125" style="1" customWidth="1"/>
    <col min="5126" max="5126" width="13.33203125" style="1" customWidth="1"/>
    <col min="5127" max="5129" width="0" style="1" hidden="1" customWidth="1"/>
    <col min="5130" max="5131" width="14.1640625" style="1" customWidth="1"/>
    <col min="5132" max="5134" width="0" style="1" hidden="1" customWidth="1"/>
    <col min="5135" max="5377" width="10" style="1"/>
    <col min="5378" max="5378" width="6.5" style="1" customWidth="1"/>
    <col min="5379" max="5379" width="12.1640625" style="1" customWidth="1"/>
    <col min="5380" max="5380" width="45.83203125" style="1" customWidth="1"/>
    <col min="5381" max="5381" width="9.33203125" style="1" customWidth="1"/>
    <col min="5382" max="5382" width="13.33203125" style="1" customWidth="1"/>
    <col min="5383" max="5385" width="0" style="1" hidden="1" customWidth="1"/>
    <col min="5386" max="5387" width="14.1640625" style="1" customWidth="1"/>
    <col min="5388" max="5390" width="0" style="1" hidden="1" customWidth="1"/>
    <col min="5391" max="5633" width="10" style="1"/>
    <col min="5634" max="5634" width="6.5" style="1" customWidth="1"/>
    <col min="5635" max="5635" width="12.1640625" style="1" customWidth="1"/>
    <col min="5636" max="5636" width="45.83203125" style="1" customWidth="1"/>
    <col min="5637" max="5637" width="9.33203125" style="1" customWidth="1"/>
    <col min="5638" max="5638" width="13.33203125" style="1" customWidth="1"/>
    <col min="5639" max="5641" width="0" style="1" hidden="1" customWidth="1"/>
    <col min="5642" max="5643" width="14.1640625" style="1" customWidth="1"/>
    <col min="5644" max="5646" width="0" style="1" hidden="1" customWidth="1"/>
    <col min="5647" max="5889" width="10" style="1"/>
    <col min="5890" max="5890" width="6.5" style="1" customWidth="1"/>
    <col min="5891" max="5891" width="12.1640625" style="1" customWidth="1"/>
    <col min="5892" max="5892" width="45.83203125" style="1" customWidth="1"/>
    <col min="5893" max="5893" width="9.33203125" style="1" customWidth="1"/>
    <col min="5894" max="5894" width="13.33203125" style="1" customWidth="1"/>
    <col min="5895" max="5897" width="0" style="1" hidden="1" customWidth="1"/>
    <col min="5898" max="5899" width="14.1640625" style="1" customWidth="1"/>
    <col min="5900" max="5902" width="0" style="1" hidden="1" customWidth="1"/>
    <col min="5903" max="6145" width="10" style="1"/>
    <col min="6146" max="6146" width="6.5" style="1" customWidth="1"/>
    <col min="6147" max="6147" width="12.1640625" style="1" customWidth="1"/>
    <col min="6148" max="6148" width="45.83203125" style="1" customWidth="1"/>
    <col min="6149" max="6149" width="9.33203125" style="1" customWidth="1"/>
    <col min="6150" max="6150" width="13.33203125" style="1" customWidth="1"/>
    <col min="6151" max="6153" width="0" style="1" hidden="1" customWidth="1"/>
    <col min="6154" max="6155" width="14.1640625" style="1" customWidth="1"/>
    <col min="6156" max="6158" width="0" style="1" hidden="1" customWidth="1"/>
    <col min="6159" max="6401" width="10" style="1"/>
    <col min="6402" max="6402" width="6.5" style="1" customWidth="1"/>
    <col min="6403" max="6403" width="12.1640625" style="1" customWidth="1"/>
    <col min="6404" max="6404" width="45.83203125" style="1" customWidth="1"/>
    <col min="6405" max="6405" width="9.33203125" style="1" customWidth="1"/>
    <col min="6406" max="6406" width="13.33203125" style="1" customWidth="1"/>
    <col min="6407" max="6409" width="0" style="1" hidden="1" customWidth="1"/>
    <col min="6410" max="6411" width="14.1640625" style="1" customWidth="1"/>
    <col min="6412" max="6414" width="0" style="1" hidden="1" customWidth="1"/>
    <col min="6415" max="6657" width="10" style="1"/>
    <col min="6658" max="6658" width="6.5" style="1" customWidth="1"/>
    <col min="6659" max="6659" width="12.1640625" style="1" customWidth="1"/>
    <col min="6660" max="6660" width="45.83203125" style="1" customWidth="1"/>
    <col min="6661" max="6661" width="9.33203125" style="1" customWidth="1"/>
    <col min="6662" max="6662" width="13.33203125" style="1" customWidth="1"/>
    <col min="6663" max="6665" width="0" style="1" hidden="1" customWidth="1"/>
    <col min="6666" max="6667" width="14.1640625" style="1" customWidth="1"/>
    <col min="6668" max="6670" width="0" style="1" hidden="1" customWidth="1"/>
    <col min="6671" max="6913" width="10" style="1"/>
    <col min="6914" max="6914" width="6.5" style="1" customWidth="1"/>
    <col min="6915" max="6915" width="12.1640625" style="1" customWidth="1"/>
    <col min="6916" max="6916" width="45.83203125" style="1" customWidth="1"/>
    <col min="6917" max="6917" width="9.33203125" style="1" customWidth="1"/>
    <col min="6918" max="6918" width="13.33203125" style="1" customWidth="1"/>
    <col min="6919" max="6921" width="0" style="1" hidden="1" customWidth="1"/>
    <col min="6922" max="6923" width="14.1640625" style="1" customWidth="1"/>
    <col min="6924" max="6926" width="0" style="1" hidden="1" customWidth="1"/>
    <col min="6927" max="7169" width="10" style="1"/>
    <col min="7170" max="7170" width="6.5" style="1" customWidth="1"/>
    <col min="7171" max="7171" width="12.1640625" style="1" customWidth="1"/>
    <col min="7172" max="7172" width="45.83203125" style="1" customWidth="1"/>
    <col min="7173" max="7173" width="9.33203125" style="1" customWidth="1"/>
    <col min="7174" max="7174" width="13.33203125" style="1" customWidth="1"/>
    <col min="7175" max="7177" width="0" style="1" hidden="1" customWidth="1"/>
    <col min="7178" max="7179" width="14.1640625" style="1" customWidth="1"/>
    <col min="7180" max="7182" width="0" style="1" hidden="1" customWidth="1"/>
    <col min="7183" max="7425" width="10" style="1"/>
    <col min="7426" max="7426" width="6.5" style="1" customWidth="1"/>
    <col min="7427" max="7427" width="12.1640625" style="1" customWidth="1"/>
    <col min="7428" max="7428" width="45.83203125" style="1" customWidth="1"/>
    <col min="7429" max="7429" width="9.33203125" style="1" customWidth="1"/>
    <col min="7430" max="7430" width="13.33203125" style="1" customWidth="1"/>
    <col min="7431" max="7433" width="0" style="1" hidden="1" customWidth="1"/>
    <col min="7434" max="7435" width="14.1640625" style="1" customWidth="1"/>
    <col min="7436" max="7438" width="0" style="1" hidden="1" customWidth="1"/>
    <col min="7439" max="7681" width="10" style="1"/>
    <col min="7682" max="7682" width="6.5" style="1" customWidth="1"/>
    <col min="7683" max="7683" width="12.1640625" style="1" customWidth="1"/>
    <col min="7684" max="7684" width="45.83203125" style="1" customWidth="1"/>
    <col min="7685" max="7685" width="9.33203125" style="1" customWidth="1"/>
    <col min="7686" max="7686" width="13.33203125" style="1" customWidth="1"/>
    <col min="7687" max="7689" width="0" style="1" hidden="1" customWidth="1"/>
    <col min="7690" max="7691" width="14.1640625" style="1" customWidth="1"/>
    <col min="7692" max="7694" width="0" style="1" hidden="1" customWidth="1"/>
    <col min="7695" max="7937" width="10" style="1"/>
    <col min="7938" max="7938" width="6.5" style="1" customWidth="1"/>
    <col min="7939" max="7939" width="12.1640625" style="1" customWidth="1"/>
    <col min="7940" max="7940" width="45.83203125" style="1" customWidth="1"/>
    <col min="7941" max="7941" width="9.33203125" style="1" customWidth="1"/>
    <col min="7942" max="7942" width="13.33203125" style="1" customWidth="1"/>
    <col min="7943" max="7945" width="0" style="1" hidden="1" customWidth="1"/>
    <col min="7946" max="7947" width="14.1640625" style="1" customWidth="1"/>
    <col min="7948" max="7950" width="0" style="1" hidden="1" customWidth="1"/>
    <col min="7951" max="8193" width="10" style="1"/>
    <col min="8194" max="8194" width="6.5" style="1" customWidth="1"/>
    <col min="8195" max="8195" width="12.1640625" style="1" customWidth="1"/>
    <col min="8196" max="8196" width="45.83203125" style="1" customWidth="1"/>
    <col min="8197" max="8197" width="9.33203125" style="1" customWidth="1"/>
    <col min="8198" max="8198" width="13.33203125" style="1" customWidth="1"/>
    <col min="8199" max="8201" width="0" style="1" hidden="1" customWidth="1"/>
    <col min="8202" max="8203" width="14.1640625" style="1" customWidth="1"/>
    <col min="8204" max="8206" width="0" style="1" hidden="1" customWidth="1"/>
    <col min="8207" max="8449" width="10" style="1"/>
    <col min="8450" max="8450" width="6.5" style="1" customWidth="1"/>
    <col min="8451" max="8451" width="12.1640625" style="1" customWidth="1"/>
    <col min="8452" max="8452" width="45.83203125" style="1" customWidth="1"/>
    <col min="8453" max="8453" width="9.33203125" style="1" customWidth="1"/>
    <col min="8454" max="8454" width="13.33203125" style="1" customWidth="1"/>
    <col min="8455" max="8457" width="0" style="1" hidden="1" customWidth="1"/>
    <col min="8458" max="8459" width="14.1640625" style="1" customWidth="1"/>
    <col min="8460" max="8462" width="0" style="1" hidden="1" customWidth="1"/>
    <col min="8463" max="8705" width="10" style="1"/>
    <col min="8706" max="8706" width="6.5" style="1" customWidth="1"/>
    <col min="8707" max="8707" width="12.1640625" style="1" customWidth="1"/>
    <col min="8708" max="8708" width="45.83203125" style="1" customWidth="1"/>
    <col min="8709" max="8709" width="9.33203125" style="1" customWidth="1"/>
    <col min="8710" max="8710" width="13.33203125" style="1" customWidth="1"/>
    <col min="8711" max="8713" width="0" style="1" hidden="1" customWidth="1"/>
    <col min="8714" max="8715" width="14.1640625" style="1" customWidth="1"/>
    <col min="8716" max="8718" width="0" style="1" hidden="1" customWidth="1"/>
    <col min="8719" max="8961" width="10" style="1"/>
    <col min="8962" max="8962" width="6.5" style="1" customWidth="1"/>
    <col min="8963" max="8963" width="12.1640625" style="1" customWidth="1"/>
    <col min="8964" max="8964" width="45.83203125" style="1" customWidth="1"/>
    <col min="8965" max="8965" width="9.33203125" style="1" customWidth="1"/>
    <col min="8966" max="8966" width="13.33203125" style="1" customWidth="1"/>
    <col min="8967" max="8969" width="0" style="1" hidden="1" customWidth="1"/>
    <col min="8970" max="8971" width="14.1640625" style="1" customWidth="1"/>
    <col min="8972" max="8974" width="0" style="1" hidden="1" customWidth="1"/>
    <col min="8975" max="9217" width="10" style="1"/>
    <col min="9218" max="9218" width="6.5" style="1" customWidth="1"/>
    <col min="9219" max="9219" width="12.1640625" style="1" customWidth="1"/>
    <col min="9220" max="9220" width="45.83203125" style="1" customWidth="1"/>
    <col min="9221" max="9221" width="9.33203125" style="1" customWidth="1"/>
    <col min="9222" max="9222" width="13.33203125" style="1" customWidth="1"/>
    <col min="9223" max="9225" width="0" style="1" hidden="1" customWidth="1"/>
    <col min="9226" max="9227" width="14.1640625" style="1" customWidth="1"/>
    <col min="9228" max="9230" width="0" style="1" hidden="1" customWidth="1"/>
    <col min="9231" max="9473" width="10" style="1"/>
    <col min="9474" max="9474" width="6.5" style="1" customWidth="1"/>
    <col min="9475" max="9475" width="12.1640625" style="1" customWidth="1"/>
    <col min="9476" max="9476" width="45.83203125" style="1" customWidth="1"/>
    <col min="9477" max="9477" width="9.33203125" style="1" customWidth="1"/>
    <col min="9478" max="9478" width="13.33203125" style="1" customWidth="1"/>
    <col min="9479" max="9481" width="0" style="1" hidden="1" customWidth="1"/>
    <col min="9482" max="9483" width="14.1640625" style="1" customWidth="1"/>
    <col min="9484" max="9486" width="0" style="1" hidden="1" customWidth="1"/>
    <col min="9487" max="9729" width="10" style="1"/>
    <col min="9730" max="9730" width="6.5" style="1" customWidth="1"/>
    <col min="9731" max="9731" width="12.1640625" style="1" customWidth="1"/>
    <col min="9732" max="9732" width="45.83203125" style="1" customWidth="1"/>
    <col min="9733" max="9733" width="9.33203125" style="1" customWidth="1"/>
    <col min="9734" max="9734" width="13.33203125" style="1" customWidth="1"/>
    <col min="9735" max="9737" width="0" style="1" hidden="1" customWidth="1"/>
    <col min="9738" max="9739" width="14.1640625" style="1" customWidth="1"/>
    <col min="9740" max="9742" width="0" style="1" hidden="1" customWidth="1"/>
    <col min="9743" max="9985" width="10" style="1"/>
    <col min="9986" max="9986" width="6.5" style="1" customWidth="1"/>
    <col min="9987" max="9987" width="12.1640625" style="1" customWidth="1"/>
    <col min="9988" max="9988" width="45.83203125" style="1" customWidth="1"/>
    <col min="9989" max="9989" width="9.33203125" style="1" customWidth="1"/>
    <col min="9990" max="9990" width="13.33203125" style="1" customWidth="1"/>
    <col min="9991" max="9993" width="0" style="1" hidden="1" customWidth="1"/>
    <col min="9994" max="9995" width="14.1640625" style="1" customWidth="1"/>
    <col min="9996" max="9998" width="0" style="1" hidden="1" customWidth="1"/>
    <col min="9999" max="10241" width="10" style="1"/>
    <col min="10242" max="10242" width="6.5" style="1" customWidth="1"/>
    <col min="10243" max="10243" width="12.1640625" style="1" customWidth="1"/>
    <col min="10244" max="10244" width="45.83203125" style="1" customWidth="1"/>
    <col min="10245" max="10245" width="9.33203125" style="1" customWidth="1"/>
    <col min="10246" max="10246" width="13.33203125" style="1" customWidth="1"/>
    <col min="10247" max="10249" width="0" style="1" hidden="1" customWidth="1"/>
    <col min="10250" max="10251" width="14.1640625" style="1" customWidth="1"/>
    <col min="10252" max="10254" width="0" style="1" hidden="1" customWidth="1"/>
    <col min="10255" max="10497" width="10" style="1"/>
    <col min="10498" max="10498" width="6.5" style="1" customWidth="1"/>
    <col min="10499" max="10499" width="12.1640625" style="1" customWidth="1"/>
    <col min="10500" max="10500" width="45.83203125" style="1" customWidth="1"/>
    <col min="10501" max="10501" width="9.33203125" style="1" customWidth="1"/>
    <col min="10502" max="10502" width="13.33203125" style="1" customWidth="1"/>
    <col min="10503" max="10505" width="0" style="1" hidden="1" customWidth="1"/>
    <col min="10506" max="10507" width="14.1640625" style="1" customWidth="1"/>
    <col min="10508" max="10510" width="0" style="1" hidden="1" customWidth="1"/>
    <col min="10511" max="10753" width="10" style="1"/>
    <col min="10754" max="10754" width="6.5" style="1" customWidth="1"/>
    <col min="10755" max="10755" width="12.1640625" style="1" customWidth="1"/>
    <col min="10756" max="10756" width="45.83203125" style="1" customWidth="1"/>
    <col min="10757" max="10757" width="9.33203125" style="1" customWidth="1"/>
    <col min="10758" max="10758" width="13.33203125" style="1" customWidth="1"/>
    <col min="10759" max="10761" width="0" style="1" hidden="1" customWidth="1"/>
    <col min="10762" max="10763" width="14.1640625" style="1" customWidth="1"/>
    <col min="10764" max="10766" width="0" style="1" hidden="1" customWidth="1"/>
    <col min="10767" max="11009" width="10" style="1"/>
    <col min="11010" max="11010" width="6.5" style="1" customWidth="1"/>
    <col min="11011" max="11011" width="12.1640625" style="1" customWidth="1"/>
    <col min="11012" max="11012" width="45.83203125" style="1" customWidth="1"/>
    <col min="11013" max="11013" width="9.33203125" style="1" customWidth="1"/>
    <col min="11014" max="11014" width="13.33203125" style="1" customWidth="1"/>
    <col min="11015" max="11017" width="0" style="1" hidden="1" customWidth="1"/>
    <col min="11018" max="11019" width="14.1640625" style="1" customWidth="1"/>
    <col min="11020" max="11022" width="0" style="1" hidden="1" customWidth="1"/>
    <col min="11023" max="11265" width="10" style="1"/>
    <col min="11266" max="11266" width="6.5" style="1" customWidth="1"/>
    <col min="11267" max="11267" width="12.1640625" style="1" customWidth="1"/>
    <col min="11268" max="11268" width="45.83203125" style="1" customWidth="1"/>
    <col min="11269" max="11269" width="9.33203125" style="1" customWidth="1"/>
    <col min="11270" max="11270" width="13.33203125" style="1" customWidth="1"/>
    <col min="11271" max="11273" width="0" style="1" hidden="1" customWidth="1"/>
    <col min="11274" max="11275" width="14.1640625" style="1" customWidth="1"/>
    <col min="11276" max="11278" width="0" style="1" hidden="1" customWidth="1"/>
    <col min="11279" max="11521" width="10" style="1"/>
    <col min="11522" max="11522" width="6.5" style="1" customWidth="1"/>
    <col min="11523" max="11523" width="12.1640625" style="1" customWidth="1"/>
    <col min="11524" max="11524" width="45.83203125" style="1" customWidth="1"/>
    <col min="11525" max="11525" width="9.33203125" style="1" customWidth="1"/>
    <col min="11526" max="11526" width="13.33203125" style="1" customWidth="1"/>
    <col min="11527" max="11529" width="0" style="1" hidden="1" customWidth="1"/>
    <col min="11530" max="11531" width="14.1640625" style="1" customWidth="1"/>
    <col min="11532" max="11534" width="0" style="1" hidden="1" customWidth="1"/>
    <col min="11535" max="11777" width="10" style="1"/>
    <col min="11778" max="11778" width="6.5" style="1" customWidth="1"/>
    <col min="11779" max="11779" width="12.1640625" style="1" customWidth="1"/>
    <col min="11780" max="11780" width="45.83203125" style="1" customWidth="1"/>
    <col min="11781" max="11781" width="9.33203125" style="1" customWidth="1"/>
    <col min="11782" max="11782" width="13.33203125" style="1" customWidth="1"/>
    <col min="11783" max="11785" width="0" style="1" hidden="1" customWidth="1"/>
    <col min="11786" max="11787" width="14.1640625" style="1" customWidth="1"/>
    <col min="11788" max="11790" width="0" style="1" hidden="1" customWidth="1"/>
    <col min="11791" max="12033" width="10" style="1"/>
    <col min="12034" max="12034" width="6.5" style="1" customWidth="1"/>
    <col min="12035" max="12035" width="12.1640625" style="1" customWidth="1"/>
    <col min="12036" max="12036" width="45.83203125" style="1" customWidth="1"/>
    <col min="12037" max="12037" width="9.33203125" style="1" customWidth="1"/>
    <col min="12038" max="12038" width="13.33203125" style="1" customWidth="1"/>
    <col min="12039" max="12041" width="0" style="1" hidden="1" customWidth="1"/>
    <col min="12042" max="12043" width="14.1640625" style="1" customWidth="1"/>
    <col min="12044" max="12046" width="0" style="1" hidden="1" customWidth="1"/>
    <col min="12047" max="12289" width="10" style="1"/>
    <col min="12290" max="12290" width="6.5" style="1" customWidth="1"/>
    <col min="12291" max="12291" width="12.1640625" style="1" customWidth="1"/>
    <col min="12292" max="12292" width="45.83203125" style="1" customWidth="1"/>
    <col min="12293" max="12293" width="9.33203125" style="1" customWidth="1"/>
    <col min="12294" max="12294" width="13.33203125" style="1" customWidth="1"/>
    <col min="12295" max="12297" width="0" style="1" hidden="1" customWidth="1"/>
    <col min="12298" max="12299" width="14.1640625" style="1" customWidth="1"/>
    <col min="12300" max="12302" width="0" style="1" hidden="1" customWidth="1"/>
    <col min="12303" max="12545" width="10" style="1"/>
    <col min="12546" max="12546" width="6.5" style="1" customWidth="1"/>
    <col min="12547" max="12547" width="12.1640625" style="1" customWidth="1"/>
    <col min="12548" max="12548" width="45.83203125" style="1" customWidth="1"/>
    <col min="12549" max="12549" width="9.33203125" style="1" customWidth="1"/>
    <col min="12550" max="12550" width="13.33203125" style="1" customWidth="1"/>
    <col min="12551" max="12553" width="0" style="1" hidden="1" customWidth="1"/>
    <col min="12554" max="12555" width="14.1640625" style="1" customWidth="1"/>
    <col min="12556" max="12558" width="0" style="1" hidden="1" customWidth="1"/>
    <col min="12559" max="12801" width="10" style="1"/>
    <col min="12802" max="12802" width="6.5" style="1" customWidth="1"/>
    <col min="12803" max="12803" width="12.1640625" style="1" customWidth="1"/>
    <col min="12804" max="12804" width="45.83203125" style="1" customWidth="1"/>
    <col min="12805" max="12805" width="9.33203125" style="1" customWidth="1"/>
    <col min="12806" max="12806" width="13.33203125" style="1" customWidth="1"/>
    <col min="12807" max="12809" width="0" style="1" hidden="1" customWidth="1"/>
    <col min="12810" max="12811" width="14.1640625" style="1" customWidth="1"/>
    <col min="12812" max="12814" width="0" style="1" hidden="1" customWidth="1"/>
    <col min="12815" max="13057" width="10" style="1"/>
    <col min="13058" max="13058" width="6.5" style="1" customWidth="1"/>
    <col min="13059" max="13059" width="12.1640625" style="1" customWidth="1"/>
    <col min="13060" max="13060" width="45.83203125" style="1" customWidth="1"/>
    <col min="13061" max="13061" width="9.33203125" style="1" customWidth="1"/>
    <col min="13062" max="13062" width="13.33203125" style="1" customWidth="1"/>
    <col min="13063" max="13065" width="0" style="1" hidden="1" customWidth="1"/>
    <col min="13066" max="13067" width="14.1640625" style="1" customWidth="1"/>
    <col min="13068" max="13070" width="0" style="1" hidden="1" customWidth="1"/>
    <col min="13071" max="13313" width="10" style="1"/>
    <col min="13314" max="13314" width="6.5" style="1" customWidth="1"/>
    <col min="13315" max="13315" width="12.1640625" style="1" customWidth="1"/>
    <col min="13316" max="13316" width="45.83203125" style="1" customWidth="1"/>
    <col min="13317" max="13317" width="9.33203125" style="1" customWidth="1"/>
    <col min="13318" max="13318" width="13.33203125" style="1" customWidth="1"/>
    <col min="13319" max="13321" width="0" style="1" hidden="1" customWidth="1"/>
    <col min="13322" max="13323" width="14.1640625" style="1" customWidth="1"/>
    <col min="13324" max="13326" width="0" style="1" hidden="1" customWidth="1"/>
    <col min="13327" max="13569" width="10" style="1"/>
    <col min="13570" max="13570" width="6.5" style="1" customWidth="1"/>
    <col min="13571" max="13571" width="12.1640625" style="1" customWidth="1"/>
    <col min="13572" max="13572" width="45.83203125" style="1" customWidth="1"/>
    <col min="13573" max="13573" width="9.33203125" style="1" customWidth="1"/>
    <col min="13574" max="13574" width="13.33203125" style="1" customWidth="1"/>
    <col min="13575" max="13577" width="0" style="1" hidden="1" customWidth="1"/>
    <col min="13578" max="13579" width="14.1640625" style="1" customWidth="1"/>
    <col min="13580" max="13582" width="0" style="1" hidden="1" customWidth="1"/>
    <col min="13583" max="13825" width="10" style="1"/>
    <col min="13826" max="13826" width="6.5" style="1" customWidth="1"/>
    <col min="13827" max="13827" width="12.1640625" style="1" customWidth="1"/>
    <col min="13828" max="13828" width="45.83203125" style="1" customWidth="1"/>
    <col min="13829" max="13829" width="9.33203125" style="1" customWidth="1"/>
    <col min="13830" max="13830" width="13.33203125" style="1" customWidth="1"/>
    <col min="13831" max="13833" width="0" style="1" hidden="1" customWidth="1"/>
    <col min="13834" max="13835" width="14.1640625" style="1" customWidth="1"/>
    <col min="13836" max="13838" width="0" style="1" hidden="1" customWidth="1"/>
    <col min="13839" max="14081" width="10" style="1"/>
    <col min="14082" max="14082" width="6.5" style="1" customWidth="1"/>
    <col min="14083" max="14083" width="12.1640625" style="1" customWidth="1"/>
    <col min="14084" max="14084" width="45.83203125" style="1" customWidth="1"/>
    <col min="14085" max="14085" width="9.33203125" style="1" customWidth="1"/>
    <col min="14086" max="14086" width="13.33203125" style="1" customWidth="1"/>
    <col min="14087" max="14089" width="0" style="1" hidden="1" customWidth="1"/>
    <col min="14090" max="14091" width="14.1640625" style="1" customWidth="1"/>
    <col min="14092" max="14094" width="0" style="1" hidden="1" customWidth="1"/>
    <col min="14095" max="14337" width="10" style="1"/>
    <col min="14338" max="14338" width="6.5" style="1" customWidth="1"/>
    <col min="14339" max="14339" width="12.1640625" style="1" customWidth="1"/>
    <col min="14340" max="14340" width="45.83203125" style="1" customWidth="1"/>
    <col min="14341" max="14341" width="9.33203125" style="1" customWidth="1"/>
    <col min="14342" max="14342" width="13.33203125" style="1" customWidth="1"/>
    <col min="14343" max="14345" width="0" style="1" hidden="1" customWidth="1"/>
    <col min="14346" max="14347" width="14.1640625" style="1" customWidth="1"/>
    <col min="14348" max="14350" width="0" style="1" hidden="1" customWidth="1"/>
    <col min="14351" max="14593" width="10" style="1"/>
    <col min="14594" max="14594" width="6.5" style="1" customWidth="1"/>
    <col min="14595" max="14595" width="12.1640625" style="1" customWidth="1"/>
    <col min="14596" max="14596" width="45.83203125" style="1" customWidth="1"/>
    <col min="14597" max="14597" width="9.33203125" style="1" customWidth="1"/>
    <col min="14598" max="14598" width="13.33203125" style="1" customWidth="1"/>
    <col min="14599" max="14601" width="0" style="1" hidden="1" customWidth="1"/>
    <col min="14602" max="14603" width="14.1640625" style="1" customWidth="1"/>
    <col min="14604" max="14606" width="0" style="1" hidden="1" customWidth="1"/>
    <col min="14607" max="14849" width="10" style="1"/>
    <col min="14850" max="14850" width="6.5" style="1" customWidth="1"/>
    <col min="14851" max="14851" width="12.1640625" style="1" customWidth="1"/>
    <col min="14852" max="14852" width="45.83203125" style="1" customWidth="1"/>
    <col min="14853" max="14853" width="9.33203125" style="1" customWidth="1"/>
    <col min="14854" max="14854" width="13.33203125" style="1" customWidth="1"/>
    <col min="14855" max="14857" width="0" style="1" hidden="1" customWidth="1"/>
    <col min="14858" max="14859" width="14.1640625" style="1" customWidth="1"/>
    <col min="14860" max="14862" width="0" style="1" hidden="1" customWidth="1"/>
    <col min="14863" max="15105" width="10" style="1"/>
    <col min="15106" max="15106" width="6.5" style="1" customWidth="1"/>
    <col min="15107" max="15107" width="12.1640625" style="1" customWidth="1"/>
    <col min="15108" max="15108" width="45.83203125" style="1" customWidth="1"/>
    <col min="15109" max="15109" width="9.33203125" style="1" customWidth="1"/>
    <col min="15110" max="15110" width="13.33203125" style="1" customWidth="1"/>
    <col min="15111" max="15113" width="0" style="1" hidden="1" customWidth="1"/>
    <col min="15114" max="15115" width="14.1640625" style="1" customWidth="1"/>
    <col min="15116" max="15118" width="0" style="1" hidden="1" customWidth="1"/>
    <col min="15119" max="15361" width="10" style="1"/>
    <col min="15362" max="15362" width="6.5" style="1" customWidth="1"/>
    <col min="15363" max="15363" width="12.1640625" style="1" customWidth="1"/>
    <col min="15364" max="15364" width="45.83203125" style="1" customWidth="1"/>
    <col min="15365" max="15365" width="9.33203125" style="1" customWidth="1"/>
    <col min="15366" max="15366" width="13.33203125" style="1" customWidth="1"/>
    <col min="15367" max="15369" width="0" style="1" hidden="1" customWidth="1"/>
    <col min="15370" max="15371" width="14.1640625" style="1" customWidth="1"/>
    <col min="15372" max="15374" width="0" style="1" hidden="1" customWidth="1"/>
    <col min="15375" max="15617" width="10" style="1"/>
    <col min="15618" max="15618" width="6.5" style="1" customWidth="1"/>
    <col min="15619" max="15619" width="12.1640625" style="1" customWidth="1"/>
    <col min="15620" max="15620" width="45.83203125" style="1" customWidth="1"/>
    <col min="15621" max="15621" width="9.33203125" style="1" customWidth="1"/>
    <col min="15622" max="15622" width="13.33203125" style="1" customWidth="1"/>
    <col min="15623" max="15625" width="0" style="1" hidden="1" customWidth="1"/>
    <col min="15626" max="15627" width="14.1640625" style="1" customWidth="1"/>
    <col min="15628" max="15630" width="0" style="1" hidden="1" customWidth="1"/>
    <col min="15631" max="15873" width="10" style="1"/>
    <col min="15874" max="15874" width="6.5" style="1" customWidth="1"/>
    <col min="15875" max="15875" width="12.1640625" style="1" customWidth="1"/>
    <col min="15876" max="15876" width="45.83203125" style="1" customWidth="1"/>
    <col min="15877" max="15877" width="9.33203125" style="1" customWidth="1"/>
    <col min="15878" max="15878" width="13.33203125" style="1" customWidth="1"/>
    <col min="15879" max="15881" width="0" style="1" hidden="1" customWidth="1"/>
    <col min="15882" max="15883" width="14.1640625" style="1" customWidth="1"/>
    <col min="15884" max="15886" width="0" style="1" hidden="1" customWidth="1"/>
    <col min="15887" max="16129" width="10" style="1"/>
    <col min="16130" max="16130" width="6.5" style="1" customWidth="1"/>
    <col min="16131" max="16131" width="12.1640625" style="1" customWidth="1"/>
    <col min="16132" max="16132" width="45.83203125" style="1" customWidth="1"/>
    <col min="16133" max="16133" width="9.33203125" style="1" customWidth="1"/>
    <col min="16134" max="16134" width="13.33203125" style="1" customWidth="1"/>
    <col min="16135" max="16137" width="0" style="1" hidden="1" customWidth="1"/>
    <col min="16138" max="16139" width="14.1640625" style="1" customWidth="1"/>
    <col min="16140" max="16142" width="0" style="1" hidden="1" customWidth="1"/>
    <col min="16143" max="16384" width="10" style="1"/>
  </cols>
  <sheetData>
    <row r="1" spans="2:16" ht="26.25" customHeight="1" x14ac:dyDescent="0.15">
      <c r="B1" s="45" t="s">
        <v>21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2:16" ht="32.25" customHeight="1" x14ac:dyDescent="0.15">
      <c r="B2" s="47" t="str">
        <f>'[1]Công trình'!A2</f>
        <v>CÔNG TRÌNH : XÂY DỰNG CỐNG HỘP ĐOẠN TỪ NHÀ ÔNG ĐÈN ĐẾN NHÀ BÀ LANH THÔN PHONG CẦU, XÃ KIẾN MINH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2:16" ht="38.25" customHeight="1" x14ac:dyDescent="0.15"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tr">
        <f>"Vật liệu_x000D_
"&amp;'[1]Công trình'!AM1</f>
        <v>Vật liệu_x000D_
(đ)</v>
      </c>
      <c r="H3" s="3" t="str">
        <f>"Nhân công_x000D_
"&amp;'[1]Công trình'!AM1</f>
        <v>Nhân công_x000D_
(đ)</v>
      </c>
      <c r="I3" s="3" t="str">
        <f>"Máy_x000D_
"&amp;'[1]Công trình'!AM1</f>
        <v>Máy_x000D_
(đ)</v>
      </c>
      <c r="J3" s="3" t="str">
        <f>"Đơn giá_x000D_
"&amp;'[1]Công trình'!AM1</f>
        <v>Đơn giá_x000D_
(đ)</v>
      </c>
      <c r="K3" s="3" t="str">
        <f>"Thành tiền_x000D_
"&amp;'[1]Công trình'!AM1</f>
        <v>Thành tiền_x000D_
(đ)</v>
      </c>
      <c r="L3" s="3"/>
      <c r="M3" s="3"/>
    </row>
    <row r="4" spans="2:16" ht="25.5" customHeight="1" x14ac:dyDescent="0.15">
      <c r="B4" s="17" t="s">
        <v>8</v>
      </c>
      <c r="C4" s="17"/>
      <c r="D4" s="17" t="s">
        <v>9</v>
      </c>
      <c r="E4" s="17"/>
      <c r="F4" s="17"/>
      <c r="G4" s="17"/>
      <c r="H4" s="17"/>
      <c r="I4" s="17"/>
      <c r="J4" s="17"/>
      <c r="K4" s="17"/>
      <c r="L4" s="3"/>
      <c r="M4" s="3"/>
    </row>
    <row r="5" spans="2:16" s="8" customFormat="1" ht="15.75" customHeight="1" x14ac:dyDescent="0.15">
      <c r="B5" s="9"/>
      <c r="C5" s="9">
        <f>IF('[1]Công trình'!B7="",'[1]Công trình'!E7,'[1]Công trình'!B7)</f>
        <v>0</v>
      </c>
      <c r="D5" s="10" t="str">
        <f>'[1]Công trình'!F7</f>
        <v>I. BIỆN PHÁP THI CÔNG</v>
      </c>
      <c r="E5" s="9"/>
      <c r="F5" s="11"/>
      <c r="G5" s="12"/>
      <c r="H5" s="12"/>
      <c r="I5" s="12"/>
      <c r="J5" s="12"/>
      <c r="K5" s="12"/>
      <c r="L5" s="7"/>
      <c r="M5" s="7"/>
      <c r="O5" s="32"/>
    </row>
    <row r="6" spans="2:16" ht="40.5" customHeight="1" x14ac:dyDescent="0.15">
      <c r="B6" s="13">
        <f>'[1]Công trình'!A8</f>
        <v>1</v>
      </c>
      <c r="C6" s="13" t="str">
        <f>'[1]Công trình'!E8</f>
        <v>AA.11143</v>
      </c>
      <c r="D6" s="14" t="str">
        <f>'[1]Công trình'!F8</f>
        <v>Phát quang tạo mặt bằng bằng thủ công. Phát rừng loại IV, mật độ cây tiêu chuẩn trên 100m2 rừng : &lt;= 3 cây</v>
      </c>
      <c r="E6" s="13" t="str">
        <f>'[1]Công trình'!G8</f>
        <v>100m2</v>
      </c>
      <c r="F6" s="15">
        <f>'[1]Công trình'!P8</f>
        <v>10.984999999999999</v>
      </c>
      <c r="G6" s="16">
        <f>'[1]Công trình'!Q8+'[1]Công trình'!R8</f>
        <v>0</v>
      </c>
      <c r="H6" s="16">
        <f>'[1]Chiết tính'!H$6</f>
        <v>626185.20000000007</v>
      </c>
      <c r="I6" s="16">
        <f>'[1]Công trình'!T8</f>
        <v>0</v>
      </c>
      <c r="J6" s="16">
        <f>'[1]Chiết tính'!H$17</f>
        <v>775422.91995060619</v>
      </c>
      <c r="K6" s="16">
        <f t="shared" ref="K6:K14" si="0">F6*J6</f>
        <v>8518020.7756574079</v>
      </c>
      <c r="L6" s="4"/>
      <c r="M6" s="4"/>
      <c r="N6" s="1">
        <v>1</v>
      </c>
      <c r="O6" s="33">
        <v>8518020.7756574079</v>
      </c>
      <c r="P6" s="30">
        <f>K6-O6</f>
        <v>0</v>
      </c>
    </row>
    <row r="7" spans="2:16" ht="15.75" customHeight="1" x14ac:dyDescent="0.15">
      <c r="B7" s="13">
        <f>'[1]Công trình'!A10</f>
        <v>2</v>
      </c>
      <c r="C7" s="13" t="str">
        <f>'[1]Công trình'!E10</f>
        <v>TT</v>
      </c>
      <c r="D7" s="14" t="str">
        <f>'[1]Công trình'!F10</f>
        <v>Vận chuyển cây đã chặt phát đổ đi</v>
      </c>
      <c r="E7" s="13">
        <f>'[1]Công trình'!G10</f>
        <v>0</v>
      </c>
      <c r="F7" s="15">
        <f>'[1]Công trình'!P10</f>
        <v>5</v>
      </c>
      <c r="G7" s="16">
        <f>'[1]Công trình'!Q10+'[1]Công trình'!R10</f>
        <v>0</v>
      </c>
      <c r="H7" s="16">
        <f>'[1]Chiết tính'!H$19</f>
        <v>50000</v>
      </c>
      <c r="I7" s="16">
        <f>'[1]Chiết tính'!H$21</f>
        <v>250000</v>
      </c>
      <c r="J7" s="16">
        <f>'[1]Chiết tính'!H$32</f>
        <v>371498.52149999997</v>
      </c>
      <c r="K7" s="16">
        <f t="shared" si="0"/>
        <v>1857492.6074999999</v>
      </c>
      <c r="L7" s="4"/>
      <c r="M7" s="4"/>
      <c r="N7" s="1">
        <v>1</v>
      </c>
      <c r="O7" s="33">
        <v>1857492.6074999999</v>
      </c>
      <c r="P7" s="30">
        <f t="shared" ref="P7:P70" si="1">K7-O7</f>
        <v>0</v>
      </c>
    </row>
    <row r="8" spans="2:16" ht="28.5" customHeight="1" x14ac:dyDescent="0.15">
      <c r="B8" s="13">
        <f>'[1]Công trình'!A12</f>
        <v>3</v>
      </c>
      <c r="C8" s="13" t="str">
        <f>'[1]Công trình'!E12</f>
        <v>TT</v>
      </c>
      <c r="D8" s="14" t="str">
        <f>'[1]Công trình'!F12</f>
        <v>Vận chuyển phao chuyến đến và chuyến về</v>
      </c>
      <c r="E8" s="13">
        <f>'[1]Công trình'!G12</f>
        <v>0</v>
      </c>
      <c r="F8" s="15">
        <f>'[1]Công trình'!P12</f>
        <v>2</v>
      </c>
      <c r="G8" s="16">
        <f>'[1]Công trình'!Q12+'[1]Công trình'!R12</f>
        <v>0</v>
      </c>
      <c r="H8" s="16">
        <f>'[1]Chiết tính'!H$34</f>
        <v>3000000</v>
      </c>
      <c r="I8" s="16">
        <f>'[1]Công trình'!T12</f>
        <v>0</v>
      </c>
      <c r="J8" s="16">
        <f>'[1]Chiết tính'!H$45</f>
        <v>3714985.2149999999</v>
      </c>
      <c r="K8" s="16">
        <f t="shared" si="0"/>
        <v>7429970.4299999997</v>
      </c>
      <c r="L8" s="4"/>
      <c r="M8" s="4"/>
      <c r="N8" s="1">
        <v>1</v>
      </c>
      <c r="O8" s="33">
        <v>7429970.4299999997</v>
      </c>
      <c r="P8" s="30">
        <f t="shared" si="1"/>
        <v>0</v>
      </c>
    </row>
    <row r="9" spans="2:16" ht="40.5" customHeight="1" x14ac:dyDescent="0.15">
      <c r="B9" s="13">
        <f>'[1]Công trình'!A14</f>
        <v>4</v>
      </c>
      <c r="C9" s="13" t="str">
        <f>'[1]Công trình'!E14</f>
        <v>AC.22111</v>
      </c>
      <c r="D9" s="14" t="str">
        <f>'[1]Công trình'!F14</f>
        <v>Đóng cọc ván thép (cừ Larsen) trên cạn bằng máy đóng cọc 1,8T, chiều dài cọc &lt;=12 m, đất cấp I</v>
      </c>
      <c r="E9" s="13" t="str">
        <f>'[1]Công trình'!G14</f>
        <v>100m</v>
      </c>
      <c r="F9" s="15">
        <f>'[1]Công trình'!P14</f>
        <v>70.3</v>
      </c>
      <c r="G9" s="16">
        <f>'[1]Chiết tính'!H$47</f>
        <v>0</v>
      </c>
      <c r="H9" s="16">
        <f>'[1]Chiết tính'!H$51</f>
        <v>2019016.64</v>
      </c>
      <c r="I9" s="16">
        <f>'[1]Chiết tính'!H$53</f>
        <v>4538736.8468399998</v>
      </c>
      <c r="J9" s="16">
        <f>'[1]Chiết tính'!H$66</f>
        <v>8120652.4157417649</v>
      </c>
      <c r="K9" s="16">
        <f t="shared" si="0"/>
        <v>570881864.82664609</v>
      </c>
      <c r="L9" s="4"/>
      <c r="M9" s="4"/>
      <c r="N9" s="1">
        <v>1</v>
      </c>
      <c r="O9" s="33">
        <v>570881864.82664609</v>
      </c>
      <c r="P9" s="30">
        <f t="shared" si="1"/>
        <v>0</v>
      </c>
    </row>
    <row r="10" spans="2:16" ht="28.5" customHeight="1" x14ac:dyDescent="0.15">
      <c r="B10" s="13">
        <f>'[1]Công trình'!A37</f>
        <v>5</v>
      </c>
      <c r="C10" s="13" t="str">
        <f>'[1]Công trình'!E37</f>
        <v>AC.23420</v>
      </c>
      <c r="D10" s="14" t="str">
        <f>'[1]Công trình'!F37</f>
        <v>Nhổ cừ Larsen bằng búa rung 60kW - Dưới nước</v>
      </c>
      <c r="E10" s="13" t="str">
        <f>'[1]Công trình'!G37</f>
        <v>100m</v>
      </c>
      <c r="F10" s="15">
        <f>'[1]Công trình'!P37</f>
        <v>70.3</v>
      </c>
      <c r="G10" s="16">
        <f>'[1]Công trình'!Q37+'[1]Công trình'!R37</f>
        <v>0</v>
      </c>
      <c r="H10" s="16">
        <f>'[1]Chiết tính'!H$68</f>
        <v>873496.72000000009</v>
      </c>
      <c r="I10" s="16">
        <f>'[1]Chiết tính'!H$70</f>
        <v>4366856.6808000002</v>
      </c>
      <c r="J10" s="16">
        <f>'[1]Chiết tính'!H$86</f>
        <v>6489278.468448991</v>
      </c>
      <c r="K10" s="16">
        <f t="shared" si="0"/>
        <v>456196276.33196402</v>
      </c>
      <c r="L10" s="4"/>
      <c r="M10" s="4"/>
      <c r="N10" s="1">
        <v>1</v>
      </c>
      <c r="O10" s="33">
        <v>456196276.33196402</v>
      </c>
      <c r="P10" s="30">
        <f t="shared" si="1"/>
        <v>0</v>
      </c>
    </row>
    <row r="11" spans="2:16" ht="40.5" customHeight="1" x14ac:dyDescent="0.15">
      <c r="B11" s="13">
        <f>'[1]Công trình'!A40</f>
        <v>6</v>
      </c>
      <c r="C11" s="13" t="str">
        <f>'[1]Công trình'!E40</f>
        <v>TT</v>
      </c>
      <c r="D11" s="14" t="str">
        <f>'[1]Công trình'!F40</f>
        <v>Cừ thép thuê 2000 đ/m/ngày dự kiến thi công 3 tháng; cừ thép luân chuyển sử dung 3 lần</v>
      </c>
      <c r="E11" s="13" t="str">
        <f>'[1]Công trình'!G40</f>
        <v>m</v>
      </c>
      <c r="F11" s="15">
        <f>'[1]Công trình'!P40</f>
        <v>210900</v>
      </c>
      <c r="G11" s="16">
        <f>'[1]Chiết tính'!H$88</f>
        <v>2000</v>
      </c>
      <c r="H11" s="16">
        <f>'[1]Công trình'!S40</f>
        <v>0</v>
      </c>
      <c r="I11" s="16">
        <f>'[1]Công trình'!T40</f>
        <v>0</v>
      </c>
      <c r="J11" s="16">
        <f>'[1]Chiết tính'!H$99</f>
        <v>2476.65681</v>
      </c>
      <c r="K11" s="16">
        <f t="shared" si="0"/>
        <v>522326921.22899997</v>
      </c>
      <c r="L11" s="4"/>
      <c r="M11" s="4"/>
      <c r="N11" s="1">
        <v>1</v>
      </c>
      <c r="O11" s="33">
        <v>522326921.22899997</v>
      </c>
      <c r="P11" s="30">
        <f t="shared" si="1"/>
        <v>0</v>
      </c>
    </row>
    <row r="12" spans="2:16" ht="28.5" customHeight="1" x14ac:dyDescent="0.15">
      <c r="B12" s="13">
        <f>'[1]Công trình'!A42</f>
        <v>7</v>
      </c>
      <c r="C12" s="13" t="str">
        <f>'[1]Công trình'!E42</f>
        <v>TT</v>
      </c>
      <c r="D12" s="14" t="str">
        <f>'[1]Công trình'!F42</f>
        <v>Bơm nước thi công cho 3 phân đoạn cống 2.5x2.5m</v>
      </c>
      <c r="E12" s="13">
        <f>'[1]Công trình'!G42</f>
        <v>0</v>
      </c>
      <c r="F12" s="15">
        <f>'[1]Công trình'!P42</f>
        <v>50</v>
      </c>
      <c r="G12" s="16">
        <f>'[1]Công trình'!Q42+'[1]Công trình'!R42</f>
        <v>0</v>
      </c>
      <c r="H12" s="16">
        <f>'[1]Chiết tính'!H$101</f>
        <v>500000</v>
      </c>
      <c r="I12" s="16">
        <f>'[1]Chiết tính'!H$103</f>
        <v>500000</v>
      </c>
      <c r="J12" s="16">
        <f>'[1]Chiết tính'!H$114</f>
        <v>1238328.405</v>
      </c>
      <c r="K12" s="16">
        <f t="shared" si="0"/>
        <v>61916420.25</v>
      </c>
      <c r="L12" s="4"/>
      <c r="M12" s="4"/>
      <c r="N12" s="1">
        <v>1</v>
      </c>
      <c r="O12" s="33">
        <v>61916420.25</v>
      </c>
      <c r="P12" s="30">
        <f t="shared" si="1"/>
        <v>0</v>
      </c>
    </row>
    <row r="13" spans="2:16" ht="28.5" customHeight="1" x14ac:dyDescent="0.15">
      <c r="B13" s="13">
        <f>'[1]Công trình'!A44</f>
        <v>8</v>
      </c>
      <c r="C13" s="13" t="str">
        <f>'[1]Công trình'!E44</f>
        <v>TT</v>
      </c>
      <c r="D13" s="14" t="str">
        <f>'[1]Công trình'!F44</f>
        <v>Thuê ván thép chống lầy để xe đi đóng cọc tre hố móng</v>
      </c>
      <c r="E13" s="13">
        <f>'[1]Công trình'!G44</f>
        <v>0</v>
      </c>
      <c r="F13" s="15">
        <f>'[1]Công trình'!P44</f>
        <v>5</v>
      </c>
      <c r="G13" s="16">
        <f>'[1]Chiết tính'!H$116</f>
        <v>2000000</v>
      </c>
      <c r="H13" s="16">
        <f>'[1]Công trình'!S44</f>
        <v>0</v>
      </c>
      <c r="I13" s="16">
        <f>'[1]Công trình'!T44</f>
        <v>0</v>
      </c>
      <c r="J13" s="16">
        <f>'[1]Chiết tính'!H$127</f>
        <v>2476656.81</v>
      </c>
      <c r="K13" s="16">
        <f t="shared" si="0"/>
        <v>12383284.050000001</v>
      </c>
      <c r="L13" s="4"/>
      <c r="M13" s="4"/>
      <c r="N13" s="1">
        <v>1</v>
      </c>
      <c r="O13" s="33">
        <v>12383284.050000001</v>
      </c>
      <c r="P13" s="30">
        <f t="shared" si="1"/>
        <v>0</v>
      </c>
    </row>
    <row r="14" spans="2:16" ht="15.75" customHeight="1" x14ac:dyDescent="0.15">
      <c r="B14" s="13">
        <f>'[1]Công trình'!A47</f>
        <v>9</v>
      </c>
      <c r="C14" s="13" t="str">
        <f>'[1]Công trình'!E47</f>
        <v>AL.16121</v>
      </c>
      <c r="D14" s="14" t="str">
        <f>'[1]Công trình'!F47</f>
        <v>Rải vải địa kỹ thuật ngăn nước đê quai</v>
      </c>
      <c r="E14" s="13" t="str">
        <f>'[1]Công trình'!G47</f>
        <v>100m2</v>
      </c>
      <c r="F14" s="15">
        <f>'[1]Công trình'!P47</f>
        <v>0.312</v>
      </c>
      <c r="G14" s="16">
        <f>'[1]Chiết tính'!H$129</f>
        <v>1094184</v>
      </c>
      <c r="H14" s="16">
        <f>'[1]Chiết tính'!H$133</f>
        <v>356652.63999999996</v>
      </c>
      <c r="I14" s="16">
        <f>'[1]Công trình'!T47</f>
        <v>0</v>
      </c>
      <c r="J14" s="16">
        <f>'[1]Chiết tính'!H$144</f>
        <v>1796612.222326759</v>
      </c>
      <c r="K14" s="16">
        <f t="shared" si="0"/>
        <v>560543.01336594881</v>
      </c>
      <c r="L14" s="4"/>
      <c r="M14" s="4"/>
      <c r="N14" s="1">
        <v>1</v>
      </c>
      <c r="O14" s="33">
        <v>560543.01336594881</v>
      </c>
      <c r="P14" s="30">
        <f t="shared" si="1"/>
        <v>0</v>
      </c>
    </row>
    <row r="15" spans="2:16" s="8" customFormat="1" ht="15.75" customHeight="1" x14ac:dyDescent="0.15">
      <c r="B15" s="17"/>
      <c r="C15" s="17">
        <f>IF('[1]Công trình'!B50="",'[1]Công trình'!E50,'[1]Công trình'!B50)</f>
        <v>0</v>
      </c>
      <c r="D15" s="18" t="str">
        <f>'[1]Công trình'!F50</f>
        <v>II. THI CÔNG PHÂN ĐOẠN 1+2+3</v>
      </c>
      <c r="E15" s="17"/>
      <c r="F15" s="19"/>
      <c r="G15" s="20"/>
      <c r="H15" s="20"/>
      <c r="I15" s="20"/>
      <c r="J15" s="20"/>
      <c r="K15" s="20"/>
      <c r="L15" s="7"/>
      <c r="M15" s="7"/>
      <c r="O15" s="32"/>
      <c r="P15" s="30">
        <f t="shared" si="1"/>
        <v>0</v>
      </c>
    </row>
    <row r="16" spans="2:16" s="8" customFormat="1" ht="15.75" customHeight="1" x14ac:dyDescent="0.15">
      <c r="B16" s="17"/>
      <c r="C16" s="17">
        <f>IF('[1]Công trình'!B51="",'[1]Công trình'!E51,'[1]Công trình'!B51)</f>
        <v>0</v>
      </c>
      <c r="D16" s="18" t="str">
        <f>'[1]Công trình'!F51</f>
        <v>2.1. PHẦN ĐÀO CỐNG</v>
      </c>
      <c r="E16" s="17"/>
      <c r="F16" s="19"/>
      <c r="G16" s="20"/>
      <c r="H16" s="20"/>
      <c r="I16" s="20"/>
      <c r="J16" s="20"/>
      <c r="K16" s="20"/>
      <c r="L16" s="7"/>
      <c r="M16" s="7"/>
      <c r="O16" s="32"/>
      <c r="P16" s="30">
        <f t="shared" si="1"/>
        <v>0</v>
      </c>
    </row>
    <row r="17" spans="2:16" ht="28.5" customHeight="1" x14ac:dyDescent="0.15">
      <c r="B17" s="13">
        <f>'[1]Công trình'!A52</f>
        <v>10</v>
      </c>
      <c r="C17" s="13" t="str">
        <f>'[1]Công trình'!E52</f>
        <v>AB.36120</v>
      </c>
      <c r="D17" s="14" t="str">
        <f>'[1]Công trình'!F52</f>
        <v>Xói hút bùn trong khung vây phòng nước, các trụ dưới nước (tính 10%)</v>
      </c>
      <c r="E17" s="13" t="str">
        <f>'[1]Công trình'!G52</f>
        <v>m3</v>
      </c>
      <c r="F17" s="15">
        <f>'[1]Công trình'!P52</f>
        <v>147.58799999999999</v>
      </c>
      <c r="G17" s="16">
        <f>'[1]Chiết tính'!H$146</f>
        <v>2546.25</v>
      </c>
      <c r="H17" s="16">
        <f>'[1]Chiết tính'!H$152</f>
        <v>85503.200000000012</v>
      </c>
      <c r="I17" s="16">
        <f>'[1]Chiết tính'!H$154</f>
        <v>744880.978</v>
      </c>
      <c r="J17" s="16">
        <f>'[1]Chiết tính'!H$171</f>
        <v>1031441.4083812074</v>
      </c>
      <c r="K17" s="16">
        <f>F17*J17</f>
        <v>152228374.58016562</v>
      </c>
      <c r="L17" s="4"/>
      <c r="M17" s="4"/>
      <c r="N17" s="1">
        <v>1</v>
      </c>
      <c r="O17" s="33">
        <v>152228374.58016562</v>
      </c>
      <c r="P17" s="30">
        <f t="shared" si="1"/>
        <v>0</v>
      </c>
    </row>
    <row r="18" spans="2:16" ht="28.5" customHeight="1" x14ac:dyDescent="0.15">
      <c r="B18" s="13">
        <f>'[1]Công trình'!A56</f>
        <v>11</v>
      </c>
      <c r="C18" s="13" t="str">
        <f>'[1]Công trình'!E56</f>
        <v>AB.25111</v>
      </c>
      <c r="D18" s="14" t="str">
        <f>'[1]Công trình'!F56</f>
        <v>Đào móng công trình, chiều rộng móng &lt;= 6m, bằng máy đào 0,8m3, đất cấp I</v>
      </c>
      <c r="E18" s="13" t="str">
        <f>'[1]Công trình'!G56</f>
        <v>100m3</v>
      </c>
      <c r="F18" s="15">
        <f>'[1]Công trình'!P56</f>
        <v>13.282999999999999</v>
      </c>
      <c r="G18" s="16">
        <f>'[1]Công trình'!Q56+'[1]Công trình'!R56</f>
        <v>0</v>
      </c>
      <c r="H18" s="16">
        <f>'[1]Chiết tính'!H$173</f>
        <v>734321.6</v>
      </c>
      <c r="I18" s="16">
        <f>'[1]Chiết tính'!H$175</f>
        <v>1038164.28</v>
      </c>
      <c r="J18" s="16">
        <f>'[1]Chiết tính'!H$186</f>
        <v>2194919.6126654213</v>
      </c>
      <c r="K18" s="16">
        <f>F18*J18</f>
        <v>29155117.21503479</v>
      </c>
      <c r="L18" s="4"/>
      <c r="M18" s="4"/>
      <c r="N18" s="1">
        <v>1</v>
      </c>
      <c r="O18" s="33">
        <v>29155117.21503479</v>
      </c>
      <c r="P18" s="30">
        <f t="shared" si="1"/>
        <v>0</v>
      </c>
    </row>
    <row r="19" spans="2:16" s="8" customFormat="1" ht="28.5" customHeight="1" x14ac:dyDescent="0.15">
      <c r="B19" s="17"/>
      <c r="C19" s="17">
        <f>IF('[1]Công trình'!B60="",'[1]Công trình'!E60,'[1]Công trình'!B60)</f>
        <v>0</v>
      </c>
      <c r="D19" s="18" t="str">
        <f>'[1]Công trình'!F60</f>
        <v>2.2. THUÊ BÃI TẬP KẾT BÙN ĐẤT NẠO VÉT</v>
      </c>
      <c r="E19" s="17"/>
      <c r="F19" s="19"/>
      <c r="G19" s="20"/>
      <c r="H19" s="20"/>
      <c r="I19" s="20"/>
      <c r="J19" s="20"/>
      <c r="K19" s="20"/>
      <c r="L19" s="7"/>
      <c r="M19" s="7"/>
      <c r="O19" s="32"/>
      <c r="P19" s="30">
        <f t="shared" si="1"/>
        <v>0</v>
      </c>
    </row>
    <row r="20" spans="2:16" ht="28.5" customHeight="1" x14ac:dyDescent="0.15">
      <c r="B20" s="13">
        <f>'[1]Công trình'!A61</f>
        <v>12</v>
      </c>
      <c r="C20" s="13" t="str">
        <f>'[1]Công trình'!E61</f>
        <v>TT</v>
      </c>
      <c r="D20" s="14" t="str">
        <f>'[1]Công trình'!F61</f>
        <v>Thuê bãi tập kết bùn để tận dụng đắp chèn cống trở lại lại</v>
      </c>
      <c r="E20" s="13" t="str">
        <f>'[1]Công trình'!G61</f>
        <v>m2</v>
      </c>
      <c r="F20" s="15">
        <f>'[1]Công trình'!P61</f>
        <v>1500</v>
      </c>
      <c r="G20" s="16">
        <f>'[1]Chiết tính'!H$188</f>
        <v>6000</v>
      </c>
      <c r="H20" s="16">
        <f>'[1]Công trình'!S61</f>
        <v>0</v>
      </c>
      <c r="I20" s="16">
        <f>'[1]Công trình'!T61</f>
        <v>0</v>
      </c>
      <c r="J20" s="16">
        <f>'[1]Chiết tính'!H$199</f>
        <v>7429.9704300000003</v>
      </c>
      <c r="K20" s="16">
        <f>F20*J20</f>
        <v>11144955.645</v>
      </c>
      <c r="L20" s="4"/>
      <c r="M20" s="4"/>
      <c r="N20" s="1">
        <v>1</v>
      </c>
      <c r="O20" s="33">
        <v>11144955.645</v>
      </c>
      <c r="P20" s="30">
        <f t="shared" si="1"/>
        <v>0</v>
      </c>
    </row>
    <row r="21" spans="2:16" ht="28.5" customHeight="1" x14ac:dyDescent="0.15">
      <c r="B21" s="13">
        <f>'[1]Công trình'!A64</f>
        <v>13</v>
      </c>
      <c r="C21" s="13" t="str">
        <f>'[1]Công trình'!E64</f>
        <v>AB.25111</v>
      </c>
      <c r="D21" s="14" t="str">
        <f>'[1]Công trình'!F64</f>
        <v>Đào vận chuyển, bằng máy đào 0,8m3, đất cấp I</v>
      </c>
      <c r="E21" s="13" t="str">
        <f>'[1]Công trình'!G64</f>
        <v>100m3</v>
      </c>
      <c r="F21" s="15">
        <f>'[1]Công trình'!P64</f>
        <v>12.555</v>
      </c>
      <c r="G21" s="16">
        <f>'[1]Công trình'!Q64+'[1]Công trình'!R64</f>
        <v>0</v>
      </c>
      <c r="H21" s="16">
        <f>'[1]Chiết tính'!H$201</f>
        <v>734321.6</v>
      </c>
      <c r="I21" s="16">
        <f>'[1]Chiết tính'!H$203</f>
        <v>1038164.28</v>
      </c>
      <c r="J21" s="16">
        <f>'[1]Chiết tính'!H$214</f>
        <v>2194919.6126654213</v>
      </c>
      <c r="K21" s="16">
        <f>F21*J21</f>
        <v>27557215.737014364</v>
      </c>
      <c r="L21" s="4"/>
      <c r="M21" s="4"/>
      <c r="N21" s="1">
        <v>1</v>
      </c>
      <c r="O21" s="33">
        <v>27557215.737014364</v>
      </c>
      <c r="P21" s="30">
        <f t="shared" si="1"/>
        <v>0</v>
      </c>
    </row>
    <row r="22" spans="2:16" ht="28.5" customHeight="1" x14ac:dyDescent="0.15">
      <c r="B22" s="13">
        <f>'[1]Công trình'!A68</f>
        <v>14</v>
      </c>
      <c r="C22" s="13" t="str">
        <f>'[1]Công trình'!E68</f>
        <v>AB.41411</v>
      </c>
      <c r="D22" s="14" t="str">
        <f>'[1]Công trình'!F68</f>
        <v>Vận chuyển bùn, đất bằng ôtô tự đổ 5 tấn trong phạm vi &lt;= 1000m, đất cấp I</v>
      </c>
      <c r="E22" s="13" t="str">
        <f>'[1]Công trình'!G68</f>
        <v>100m3</v>
      </c>
      <c r="F22" s="15">
        <f>'[1]Công trình'!P68</f>
        <v>12.555</v>
      </c>
      <c r="G22" s="16">
        <f>'[1]Công trình'!Q68+'[1]Công trình'!R68</f>
        <v>0</v>
      </c>
      <c r="H22" s="16">
        <f>'[1]Công trình'!S68</f>
        <v>0</v>
      </c>
      <c r="I22" s="16">
        <f>'[1]Chiết tính'!H$216</f>
        <v>2251783.9499999997</v>
      </c>
      <c r="J22" s="16">
        <f>'[1]Chiết tính'!H$227</f>
        <v>2788448.0272080996</v>
      </c>
      <c r="K22" s="16">
        <f>F22*J22</f>
        <v>35008964.981597692</v>
      </c>
      <c r="L22" s="4"/>
      <c r="M22" s="4"/>
      <c r="N22" s="1">
        <v>1</v>
      </c>
      <c r="O22" s="33">
        <v>35008964.981597692</v>
      </c>
      <c r="P22" s="30">
        <f t="shared" si="1"/>
        <v>0</v>
      </c>
    </row>
    <row r="23" spans="2:16" s="8" customFormat="1" ht="15.75" customHeight="1" x14ac:dyDescent="0.15">
      <c r="B23" s="17"/>
      <c r="C23" s="17">
        <f>IF('[1]Công trình'!B71="",'[1]Công trình'!E71,'[1]Công trình'!B71)</f>
        <v>0</v>
      </c>
      <c r="D23" s="18" t="str">
        <f>'[1]Công trình'!F71</f>
        <v>2.3. THI CÔNG ĐÁY CỐNG</v>
      </c>
      <c r="E23" s="17"/>
      <c r="F23" s="19"/>
      <c r="G23" s="20"/>
      <c r="H23" s="20"/>
      <c r="I23" s="20"/>
      <c r="J23" s="20"/>
      <c r="K23" s="20"/>
      <c r="L23" s="7"/>
      <c r="M23" s="7"/>
      <c r="O23" s="32"/>
      <c r="P23" s="30">
        <f t="shared" si="1"/>
        <v>0</v>
      </c>
    </row>
    <row r="24" spans="2:16" ht="28.5" customHeight="1" x14ac:dyDescent="0.15">
      <c r="B24" s="13">
        <f>'[1]Công trình'!A72</f>
        <v>15</v>
      </c>
      <c r="C24" s="13" t="str">
        <f>'[1]Công trình'!E72</f>
        <v>AC.12121</v>
      </c>
      <c r="D24" s="14" t="str">
        <f>'[1]Công trình'!F72</f>
        <v>Đóng cọc tre bằng máy đào 0,5m3, chiều dài cọc &gt; 2,5m, đất cấp I</v>
      </c>
      <c r="E24" s="13" t="str">
        <f>'[1]Công trình'!G72</f>
        <v>100m</v>
      </c>
      <c r="F24" s="15">
        <f>'[1]Công trình'!P72</f>
        <v>326.05900000000003</v>
      </c>
      <c r="G24" s="16">
        <f>'[1]Chiết tính'!H$229</f>
        <v>1260000</v>
      </c>
      <c r="H24" s="16">
        <f>'[1]Chiết tính'!H$231</f>
        <v>99741.840000000011</v>
      </c>
      <c r="I24" s="16">
        <f>'[1]Chiết tính'!H$233</f>
        <v>261827.48200000002</v>
      </c>
      <c r="J24" s="16">
        <f>'[1]Chiết tính'!H$244</f>
        <v>2008035.3521091917</v>
      </c>
      <c r="K24" s="16">
        <f>F24*J24</f>
        <v>654737998.87337101</v>
      </c>
      <c r="L24" s="4"/>
      <c r="M24" s="4"/>
      <c r="N24" s="1">
        <v>1</v>
      </c>
      <c r="O24" s="33">
        <v>654737998.87337101</v>
      </c>
      <c r="P24" s="30">
        <f t="shared" si="1"/>
        <v>0</v>
      </c>
    </row>
    <row r="25" spans="2:16" ht="15.75" customHeight="1" x14ac:dyDescent="0.15">
      <c r="B25" s="13">
        <f>'[1]Công trình'!A79</f>
        <v>16</v>
      </c>
      <c r="C25" s="13" t="str">
        <f>'[1]Công trình'!E79</f>
        <v>AB.11111</v>
      </c>
      <c r="D25" s="14" t="str">
        <f>'[1]Công trình'!F79</f>
        <v>Đào bùn trong mọi điều kiện, bùn đặc</v>
      </c>
      <c r="E25" s="13" t="str">
        <f>'[1]Công trình'!G79</f>
        <v>m3</v>
      </c>
      <c r="F25" s="15">
        <f>'[1]Công trình'!P79</f>
        <v>51.819000000000003</v>
      </c>
      <c r="G25" s="16">
        <f>'[1]Công trình'!Q79+'[1]Công trình'!R79</f>
        <v>0</v>
      </c>
      <c r="H25" s="16">
        <f>'[1]Chiết tính'!H$246</f>
        <v>236391.19999999998</v>
      </c>
      <c r="I25" s="16">
        <f>'[1]Công trình'!T79</f>
        <v>0</v>
      </c>
      <c r="J25" s="16">
        <f>'[1]Chiết tính'!H$257</f>
        <v>292729.93765203597</v>
      </c>
      <c r="K25" s="16">
        <f>F25*J25</f>
        <v>15168972.639190853</v>
      </c>
      <c r="L25" s="4"/>
      <c r="M25" s="4"/>
      <c r="N25" s="1">
        <v>1</v>
      </c>
      <c r="O25" s="33">
        <v>15168972.639190853</v>
      </c>
      <c r="P25" s="30">
        <f t="shared" si="1"/>
        <v>0</v>
      </c>
    </row>
    <row r="26" spans="2:16" ht="15.75" customHeight="1" x14ac:dyDescent="0.15">
      <c r="B26" s="13"/>
      <c r="C26" s="13">
        <f>IF('[1]Công trình'!B85="",'[1]Công trình'!E85,'[1]Công trình'!B85)</f>
        <v>0</v>
      </c>
      <c r="D26" s="14" t="str">
        <f>'[1]Công trình'!F85</f>
        <v>Đắp cát công trình</v>
      </c>
      <c r="E26" s="13"/>
      <c r="F26" s="15"/>
      <c r="G26" s="16"/>
      <c r="H26" s="16"/>
      <c r="I26" s="16"/>
      <c r="J26" s="16"/>
      <c r="K26" s="16"/>
      <c r="L26" s="4"/>
      <c r="M26" s="4"/>
      <c r="P26" s="30">
        <f t="shared" si="1"/>
        <v>0</v>
      </c>
    </row>
    <row r="27" spans="2:16" ht="28.5" customHeight="1" x14ac:dyDescent="0.15">
      <c r="B27" s="13">
        <f>'[1]Công trình'!A86</f>
        <v>17</v>
      </c>
      <c r="C27" s="13" t="str">
        <f>'[1]Công trình'!E86</f>
        <v>AB.13411</v>
      </c>
      <c r="D27" s="14" t="str">
        <f>'[1]Công trình'!F86</f>
        <v>Đắp cát công trình bằng thủ công, đắp nền móng công trình</v>
      </c>
      <c r="E27" s="13" t="str">
        <f>'[1]Công trình'!G86</f>
        <v>m3</v>
      </c>
      <c r="F27" s="15">
        <f>'[1]Công trình'!P86</f>
        <v>51.819000000000003</v>
      </c>
      <c r="G27" s="16">
        <f>'[1]Chiết tính'!H$259</f>
        <v>464360.304</v>
      </c>
      <c r="H27" s="16">
        <f>'[1]Chiết tính'!H$263</f>
        <v>113166</v>
      </c>
      <c r="I27" s="16">
        <f>'[1]Công trình'!T86</f>
        <v>0</v>
      </c>
      <c r="J27" s="16">
        <f>'[1]Chiết tính'!H$274</f>
        <v>715167.22687786515</v>
      </c>
      <c r="K27" s="16">
        <f>F27*J27</f>
        <v>37059250.529584095</v>
      </c>
      <c r="L27" s="4"/>
      <c r="M27" s="4"/>
      <c r="N27" s="1">
        <v>1</v>
      </c>
      <c r="O27" s="33">
        <v>33066659.106508888</v>
      </c>
      <c r="P27" s="30">
        <f t="shared" si="1"/>
        <v>3992591.4230752066</v>
      </c>
    </row>
    <row r="28" spans="2:16" ht="15.75" customHeight="1" x14ac:dyDescent="0.15">
      <c r="B28" s="13">
        <f>'[1]Công trình'!A92</f>
        <v>18</v>
      </c>
      <c r="C28" s="13" t="str">
        <f>'[1]Công trình'!E92</f>
        <v>AF.82511</v>
      </c>
      <c r="D28" s="14" t="str">
        <f>'[1]Công trình'!F92</f>
        <v>Ván khuôn thép. Ván khuôn móng dài</v>
      </c>
      <c r="E28" s="13" t="str">
        <f>'[1]Công trình'!G92</f>
        <v>100m2</v>
      </c>
      <c r="F28" s="15">
        <f>'[1]Công trình'!P92</f>
        <v>0.32200000000000001</v>
      </c>
      <c r="G28" s="16">
        <f>'[1]Chiết tính'!H$276</f>
        <v>1779988.875</v>
      </c>
      <c r="H28" s="16">
        <f>'[1]Chiết tính'!H$282</f>
        <v>3702538</v>
      </c>
      <c r="I28" s="16">
        <f>'[1]Chiết tính'!H$284</f>
        <v>383106.32880000002</v>
      </c>
      <c r="J28" s="16">
        <f>'[1]Chiết tính'!H$297</f>
        <v>7263580.2095766943</v>
      </c>
      <c r="K28" s="16">
        <f>F28*J28</f>
        <v>2338872.8274836955</v>
      </c>
      <c r="L28" s="4"/>
      <c r="M28" s="4"/>
      <c r="N28" s="1">
        <v>1</v>
      </c>
      <c r="O28" s="33">
        <v>2338872.8274836955</v>
      </c>
      <c r="P28" s="30">
        <f t="shared" si="1"/>
        <v>0</v>
      </c>
    </row>
    <row r="29" spans="2:16" ht="15.75" customHeight="1" x14ac:dyDescent="0.15">
      <c r="B29" s="13"/>
      <c r="C29" s="13">
        <f>IF('[1]Công trình'!B100="",'[1]Công trình'!E100,'[1]Công trình'!B100)</f>
        <v>0</v>
      </c>
      <c r="D29" s="14" t="str">
        <f>'[1]Công trình'!F100</f>
        <v>Bê tông lót</v>
      </c>
      <c r="E29" s="13"/>
      <c r="F29" s="15"/>
      <c r="G29" s="16"/>
      <c r="H29" s="16"/>
      <c r="I29" s="16"/>
      <c r="J29" s="16"/>
      <c r="K29" s="16"/>
      <c r="L29" s="4"/>
      <c r="M29" s="4"/>
      <c r="P29" s="30">
        <f t="shared" si="1"/>
        <v>0</v>
      </c>
    </row>
    <row r="30" spans="2:16" ht="40.5" customHeight="1" x14ac:dyDescent="0.15">
      <c r="B30" s="13">
        <f>'[1]Công trình'!A101</f>
        <v>19</v>
      </c>
      <c r="C30" s="13" t="str">
        <f>'[1]Công trình'!E101</f>
        <v>AF.11110A</v>
      </c>
      <c r="D30" s="14" t="str">
        <f>'[1]Công trình'!F101</f>
        <v>Đổ bê tông thủ công bằng máy trộn, bê tông lót móng, chiều rộng &lt;= 250 cm, đá 2x4, mác 100</v>
      </c>
      <c r="E30" s="13" t="str">
        <f>'[1]Công trình'!G101</f>
        <v>m3</v>
      </c>
      <c r="F30" s="15">
        <f>'[1]Công trình'!P101</f>
        <v>51.819000000000003</v>
      </c>
      <c r="G30" s="16">
        <f>'[1]Chiết tính'!H$299</f>
        <v>1427348.2622500001</v>
      </c>
      <c r="H30" s="16">
        <f>'[1]Chiết tính'!H$305</f>
        <v>323405.36000000004</v>
      </c>
      <c r="I30" s="16">
        <f>'[1]Chiết tính'!H$307</f>
        <v>61179.831999999995</v>
      </c>
      <c r="J30" s="16">
        <f>'[1]Chiết tính'!H$320</f>
        <v>2243768.6643675431</v>
      </c>
      <c r="K30" s="16">
        <f>F30*J30</f>
        <v>116269848.41886172</v>
      </c>
      <c r="L30" s="4"/>
      <c r="M30" s="4"/>
      <c r="N30" s="1">
        <v>1</v>
      </c>
      <c r="O30" s="33">
        <v>116269848.41886172</v>
      </c>
      <c r="P30" s="30">
        <f t="shared" si="1"/>
        <v>0</v>
      </c>
    </row>
    <row r="31" spans="2:16" ht="40.5" customHeight="1" x14ac:dyDescent="0.15">
      <c r="B31" s="13">
        <f>'[1]Công trình'!A107</f>
        <v>20</v>
      </c>
      <c r="C31" s="13" t="str">
        <f>'[1]Công trình'!E107</f>
        <v>AF.61120</v>
      </c>
      <c r="D31" s="14" t="str">
        <f>'[1]Công trình'!F107</f>
        <v>Công tác gia công lắp dựng cốt thép. Cốt thép móng, đường kính cốt thép &lt;= 18mm</v>
      </c>
      <c r="E31" s="13" t="str">
        <f>'[1]Công trình'!G107</f>
        <v>tấn</v>
      </c>
      <c r="F31" s="15">
        <f>'[1]Công trình'!P107</f>
        <v>15.395</v>
      </c>
      <c r="G31" s="16">
        <f>'[1]Chiết tính'!H$322</f>
        <v>17080600</v>
      </c>
      <c r="H31" s="16">
        <f>'[1]Chiết tính'!H$327</f>
        <v>2318242.16</v>
      </c>
      <c r="I31" s="16">
        <f>'[1]Chiết tính'!H$329</f>
        <v>614216.32000000007</v>
      </c>
      <c r="J31" s="16">
        <f>'[1]Chiết tính'!H$342</f>
        <v>24782738.786710128</v>
      </c>
      <c r="K31" s="16">
        <f>F31*J31</f>
        <v>381530263.62140244</v>
      </c>
      <c r="L31" s="4"/>
      <c r="M31" s="4"/>
      <c r="N31" s="1">
        <v>1</v>
      </c>
      <c r="O31" s="33">
        <v>381530263.62140244</v>
      </c>
      <c r="P31" s="30">
        <f t="shared" si="1"/>
        <v>0</v>
      </c>
    </row>
    <row r="32" spans="2:16" ht="15.75" customHeight="1" x14ac:dyDescent="0.15">
      <c r="B32" s="13">
        <f>'[1]Công trình'!A114</f>
        <v>21</v>
      </c>
      <c r="C32" s="13" t="str">
        <f>'[1]Công trình'!E114</f>
        <v>AF.82511</v>
      </c>
      <c r="D32" s="14" t="str">
        <f>'[1]Công trình'!F114</f>
        <v>Ván khuôn thép. Ván khuôn móng dài</v>
      </c>
      <c r="E32" s="13" t="str">
        <f>'[1]Công trình'!G114</f>
        <v>100m2</v>
      </c>
      <c r="F32" s="15">
        <f>'[1]Công trình'!P114</f>
        <v>0.85399999999999998</v>
      </c>
      <c r="G32" s="16">
        <f>'[1]Chiết tính'!H$344</f>
        <v>1779988.875</v>
      </c>
      <c r="H32" s="16">
        <f>'[1]Chiết tính'!H$350</f>
        <v>3702538</v>
      </c>
      <c r="I32" s="16">
        <f>'[1]Chiết tính'!H$352</f>
        <v>383106.32880000002</v>
      </c>
      <c r="J32" s="16">
        <f>'[1]Chiết tính'!H$365</f>
        <v>7263580.2095766943</v>
      </c>
      <c r="K32" s="16">
        <f>F32*J32</f>
        <v>6203097.4989784965</v>
      </c>
      <c r="L32" s="4"/>
      <c r="M32" s="4"/>
      <c r="N32" s="1">
        <v>1</v>
      </c>
      <c r="O32" s="33">
        <v>6203097.4989784965</v>
      </c>
      <c r="P32" s="30">
        <f t="shared" si="1"/>
        <v>0</v>
      </c>
    </row>
    <row r="33" spans="2:16" ht="40.5" customHeight="1" x14ac:dyDescent="0.15">
      <c r="B33" s="13">
        <f>'[1]Công trình'!A126</f>
        <v>22</v>
      </c>
      <c r="C33" s="13" t="str">
        <f>'[1]Công trình'!E126</f>
        <v>AF.11213</v>
      </c>
      <c r="D33" s="14" t="str">
        <f>'[1]Công trình'!F126</f>
        <v>Đổ bê tông thủ công bằng máy trộn, bê tông móng, chiều rộng &lt;= 250 cm, đá 1x2, mác 250, PCB40</v>
      </c>
      <c r="E33" s="13" t="str">
        <f>'[1]Công trình'!G126</f>
        <v>m3</v>
      </c>
      <c r="F33" s="15">
        <f>'[1]Công trình'!P126</f>
        <v>133.86699999999999</v>
      </c>
      <c r="G33" s="16">
        <f>'[1]Chiết tính'!H$367</f>
        <v>1550049.7861859999</v>
      </c>
      <c r="H33" s="16">
        <f>'[1]Chiết tính'!H$374</f>
        <v>371765.04</v>
      </c>
      <c r="I33" s="16">
        <f>'[1]Chiết tính'!H$376</f>
        <v>61550.517</v>
      </c>
      <c r="J33" s="16">
        <f>'[1]Chiết tính'!H$389</f>
        <v>2456057.6419597967</v>
      </c>
      <c r="K33" s="16">
        <f>F33*J33</f>
        <v>328785068.35623205</v>
      </c>
      <c r="L33" s="4"/>
      <c r="M33" s="4"/>
      <c r="N33" s="1">
        <v>1</v>
      </c>
      <c r="O33" s="33">
        <v>328785068.35623205</v>
      </c>
      <c r="P33" s="30">
        <f t="shared" si="1"/>
        <v>0</v>
      </c>
    </row>
    <row r="34" spans="2:16" s="8" customFormat="1" ht="15.75" customHeight="1" x14ac:dyDescent="0.15">
      <c r="B34" s="17"/>
      <c r="C34" s="17">
        <f>IF('[1]Công trình'!B140="",'[1]Công trình'!E140,'[1]Công trình'!B140)</f>
        <v>0</v>
      </c>
      <c r="D34" s="18" t="str">
        <f>'[1]Công trình'!F140</f>
        <v>2.4. TƯỜNG CỐNG</v>
      </c>
      <c r="E34" s="17"/>
      <c r="F34" s="19"/>
      <c r="G34" s="20"/>
      <c r="H34" s="20"/>
      <c r="I34" s="20"/>
      <c r="J34" s="20"/>
      <c r="K34" s="20"/>
      <c r="L34" s="7"/>
      <c r="M34" s="7"/>
      <c r="O34" s="32"/>
      <c r="P34" s="30">
        <f t="shared" si="1"/>
        <v>0</v>
      </c>
    </row>
    <row r="35" spans="2:16" ht="40.5" customHeight="1" x14ac:dyDescent="0.15">
      <c r="B35" s="13">
        <f>'[1]Công trình'!A141</f>
        <v>23</v>
      </c>
      <c r="C35" s="13" t="str">
        <f>'[1]Công trình'!E141</f>
        <v>AF.61321</v>
      </c>
      <c r="D35" s="14" t="str">
        <f>'[1]Công trình'!F141</f>
        <v>Công tác gia công lắp dựng cốt thép. Cốt thép tường, đường kính cốt thép &lt;= 18mm, chiều cao &lt;= 6m</v>
      </c>
      <c r="E35" s="13" t="str">
        <f>'[1]Công trình'!G141</f>
        <v>tấn</v>
      </c>
      <c r="F35" s="15">
        <f>'[1]Công trình'!P141</f>
        <v>26.847999999999999</v>
      </c>
      <c r="G35" s="16">
        <f>'[1]Chiết tính'!H$391</f>
        <v>17080600</v>
      </c>
      <c r="H35" s="16">
        <f>'[1]Chiết tính'!H$396</f>
        <v>3107109.44</v>
      </c>
      <c r="I35" s="16">
        <f>'[1]Chiết tính'!H$398</f>
        <v>614216.32000000007</v>
      </c>
      <c r="J35" s="16">
        <f>'[1]Chiết tính'!H$411</f>
        <v>25759615.547309216</v>
      </c>
      <c r="K35" s="16">
        <f>F35*J35</f>
        <v>691594158.21415782</v>
      </c>
      <c r="L35" s="4"/>
      <c r="M35" s="4"/>
      <c r="N35" s="1">
        <v>1</v>
      </c>
      <c r="O35" s="33">
        <v>691594158.21415782</v>
      </c>
      <c r="P35" s="30">
        <f t="shared" si="1"/>
        <v>0</v>
      </c>
    </row>
    <row r="36" spans="2:16" ht="40.5" customHeight="1" x14ac:dyDescent="0.15">
      <c r="B36" s="13">
        <f>'[1]Công trình'!A150</f>
        <v>24</v>
      </c>
      <c r="C36" s="13" t="str">
        <f>'[1]Công trình'!E150</f>
        <v>AF.86211</v>
      </c>
      <c r="D36" s="14" t="str">
        <f>'[1]Công trình'!F150</f>
        <v>Ván khuôn thép, khung xương thép, cột chống bằng thép ống. Ván khuôn tường, chiều cao &lt;= 28m</v>
      </c>
      <c r="E36" s="13" t="str">
        <f>'[1]Công trình'!G150</f>
        <v>100m2</v>
      </c>
      <c r="F36" s="15">
        <f>'[1]Công trình'!P150</f>
        <v>15.297000000000001</v>
      </c>
      <c r="G36" s="16">
        <f>'[1]Chiết tính'!H$413</f>
        <v>2686929.0104999999</v>
      </c>
      <c r="H36" s="16">
        <f>'[1]Chiết tính'!H$420</f>
        <v>8614068</v>
      </c>
      <c r="I36" s="16">
        <f>'[1]Chiết tính'!H$422</f>
        <v>1191590.8056000001</v>
      </c>
      <c r="J36" s="16">
        <f>'[1]Chiết tính'!H$437</f>
        <v>15469926.344633546</v>
      </c>
      <c r="K36" s="16">
        <f>F36*J36</f>
        <v>236643463.29385936</v>
      </c>
      <c r="L36" s="4"/>
      <c r="M36" s="4"/>
      <c r="N36" s="1">
        <v>1</v>
      </c>
      <c r="O36" s="33">
        <v>236643463.29385936</v>
      </c>
      <c r="P36" s="30">
        <f t="shared" si="1"/>
        <v>0</v>
      </c>
    </row>
    <row r="37" spans="2:16" ht="15.75" customHeight="1" x14ac:dyDescent="0.15">
      <c r="B37" s="13">
        <f>'[1]Công trình'!A162</f>
        <v>25</v>
      </c>
      <c r="C37" s="13" t="str">
        <f>'[1]Công trình'!E162</f>
        <v>TT</v>
      </c>
      <c r="D37" s="14" t="str">
        <f>'[1]Công trình'!F162</f>
        <v>Lắp đặt băng cản nước V250</v>
      </c>
      <c r="E37" s="13" t="str">
        <f>'[1]Công trình'!G162</f>
        <v>m2</v>
      </c>
      <c r="F37" s="15">
        <f>'[1]Công trình'!P162</f>
        <v>145</v>
      </c>
      <c r="G37" s="16">
        <f>'[1]Chiết tính'!H$439</f>
        <v>300000</v>
      </c>
      <c r="H37" s="16">
        <f>'[1]Công trình'!S162</f>
        <v>0</v>
      </c>
      <c r="I37" s="16">
        <f>'[1]Công trình'!T162</f>
        <v>0</v>
      </c>
      <c r="J37" s="16">
        <f>'[1]Chiết tính'!H$450</f>
        <v>371498.52149999997</v>
      </c>
      <c r="K37" s="16">
        <f>F37*J37</f>
        <v>53867285.6175</v>
      </c>
      <c r="L37" s="4"/>
      <c r="M37" s="4"/>
      <c r="N37" s="1">
        <v>1</v>
      </c>
      <c r="O37" s="33">
        <v>53867285.6175</v>
      </c>
      <c r="P37" s="30">
        <f t="shared" si="1"/>
        <v>0</v>
      </c>
    </row>
    <row r="38" spans="2:16" ht="40.5" customHeight="1" x14ac:dyDescent="0.15">
      <c r="B38" s="13">
        <f>'[1]Công trình'!A164</f>
        <v>26</v>
      </c>
      <c r="C38" s="13" t="str">
        <f>'[1]Công trình'!E164</f>
        <v>AF.12113</v>
      </c>
      <c r="D38" s="14" t="str">
        <f>'[1]Công trình'!F164</f>
        <v>Đổ bê tông thủ công bằng máy trộn, bê tông tường chiều dày &lt;= 45cm, chiều cao &lt;= 6m, đá 1x2, mác 250, PCB40</v>
      </c>
      <c r="E38" s="13" t="str">
        <f>'[1]Công trình'!G164</f>
        <v>m3</v>
      </c>
      <c r="F38" s="15">
        <f>'[1]Công trình'!P164</f>
        <v>197.01900000000001</v>
      </c>
      <c r="G38" s="16">
        <f>'[1]Chiết tính'!H$452</f>
        <v>1611437.8965299998</v>
      </c>
      <c r="H38" s="16">
        <f>'[1]Chiết tính'!H$459</f>
        <v>752597.52</v>
      </c>
      <c r="I38" s="16">
        <f>'[1]Chiết tính'!H$461</f>
        <v>89898.654999999999</v>
      </c>
      <c r="J38" s="16">
        <f>'[1]Chiết tính'!H$474</f>
        <v>3038776.2647729004</v>
      </c>
      <c r="K38" s="16">
        <f>F38*J38</f>
        <v>598696660.9092921</v>
      </c>
      <c r="L38" s="4"/>
      <c r="M38" s="4"/>
      <c r="N38" s="1">
        <v>1</v>
      </c>
      <c r="O38" s="33">
        <v>598696660.9092921</v>
      </c>
      <c r="P38" s="30">
        <f t="shared" si="1"/>
        <v>0</v>
      </c>
    </row>
    <row r="39" spans="2:16" s="8" customFormat="1" ht="15.75" customHeight="1" x14ac:dyDescent="0.15">
      <c r="B39" s="17"/>
      <c r="C39" s="17">
        <f>IF('[1]Công trình'!B171="",'[1]Công trình'!E171,'[1]Công trình'!B171)</f>
        <v>0</v>
      </c>
      <c r="D39" s="18" t="str">
        <f>'[1]Công trình'!F171</f>
        <v>2.5. BẢN MẶT CỐNG</v>
      </c>
      <c r="E39" s="17"/>
      <c r="F39" s="19"/>
      <c r="G39" s="20"/>
      <c r="H39" s="20"/>
      <c r="I39" s="20"/>
      <c r="J39" s="20"/>
      <c r="K39" s="20"/>
      <c r="L39" s="7"/>
      <c r="M39" s="7"/>
      <c r="O39" s="34"/>
      <c r="P39" s="30">
        <f t="shared" si="1"/>
        <v>0</v>
      </c>
    </row>
    <row r="40" spans="2:16" ht="40.5" customHeight="1" x14ac:dyDescent="0.15">
      <c r="B40" s="13">
        <f>'[1]Công trình'!A172</f>
        <v>27</v>
      </c>
      <c r="C40" s="13" t="str">
        <f>'[1]Công trình'!E172</f>
        <v>AF.86111</v>
      </c>
      <c r="D40" s="14" t="str">
        <f>'[1]Công trình'!F172</f>
        <v>Ván khuôn thép, khung xương thép, cột chống bằng thép ống. Ván khuôn sàn mái, chiều cao &lt;= 28m</v>
      </c>
      <c r="E40" s="13" t="str">
        <f>'[1]Công trình'!G172</f>
        <v>100m2</v>
      </c>
      <c r="F40" s="15">
        <f>'[1]Công trình'!P172</f>
        <v>3.26</v>
      </c>
      <c r="G40" s="16">
        <f>'[1]Chiết tính'!H$476</f>
        <v>2493522.7275</v>
      </c>
      <c r="H40" s="16">
        <f>'[1]Chiết tính'!H$483</f>
        <v>6044960</v>
      </c>
      <c r="I40" s="16">
        <f>'[1]Chiết tính'!H$485</f>
        <v>1191590.8056000001</v>
      </c>
      <c r="J40" s="16">
        <f>'[1]Chiết tính'!H$500</f>
        <v>12049026.438776435</v>
      </c>
      <c r="K40" s="16">
        <f>F40*J40</f>
        <v>39279826.19041118</v>
      </c>
      <c r="L40" s="4"/>
      <c r="M40" s="4"/>
      <c r="N40" s="1">
        <v>1</v>
      </c>
      <c r="O40" s="33">
        <v>39279826.19041118</v>
      </c>
      <c r="P40" s="30">
        <f t="shared" si="1"/>
        <v>0</v>
      </c>
    </row>
    <row r="41" spans="2:16" ht="40.5" customHeight="1" x14ac:dyDescent="0.15">
      <c r="B41" s="13">
        <f>'[1]Công trình'!A179</f>
        <v>28</v>
      </c>
      <c r="C41" s="13" t="str">
        <f>'[1]Công trình'!E179</f>
        <v>AF.61721</v>
      </c>
      <c r="D41" s="14" t="str">
        <f>'[1]Công trình'!F179</f>
        <v>Công tác gia công lắp dựng cốt thép. Cốt thép sàn mái, đường kính cốt thép &gt; 10mm, chiều cao &lt;= 28m</v>
      </c>
      <c r="E41" s="13" t="str">
        <f>'[1]Công trình'!G179</f>
        <v>tấn</v>
      </c>
      <c r="F41" s="15">
        <f>'[1]Công trình'!P179</f>
        <v>15.395</v>
      </c>
      <c r="G41" s="16">
        <f>'[1]Chiết tính'!H$502</f>
        <v>17182025</v>
      </c>
      <c r="H41" s="16">
        <f>'[1]Chiết tính'!H$507</f>
        <v>3034569.92</v>
      </c>
      <c r="I41" s="16">
        <f>'[1]Chiết tính'!H$509</f>
        <v>689250.57311999996</v>
      </c>
      <c r="J41" s="16">
        <f>'[1]Chiết tính'!H$525</f>
        <v>25888302.304671731</v>
      </c>
      <c r="K41" s="16">
        <f>F41*J41</f>
        <v>398550413.9804213</v>
      </c>
      <c r="L41" s="4"/>
      <c r="M41" s="4"/>
      <c r="N41" s="1">
        <v>1</v>
      </c>
      <c r="O41" s="33">
        <v>398550413.9804213</v>
      </c>
      <c r="P41" s="30">
        <f t="shared" si="1"/>
        <v>0</v>
      </c>
    </row>
    <row r="42" spans="2:16" ht="40.5" customHeight="1" x14ac:dyDescent="0.15">
      <c r="B42" s="13">
        <f>'[1]Công trình'!A186</f>
        <v>29</v>
      </c>
      <c r="C42" s="13" t="str">
        <f>'[1]Công trình'!E186</f>
        <v>AF.22313</v>
      </c>
      <c r="D42" s="14" t="str">
        <f>'[1]Công trình'!F186</f>
        <v>Đổ bê tông bằng máy, đổ bằng cần cẩu, bê tông xà dầm, giằng, sàn mái, chiều cao &lt;= 6m, đá 1x2, mác 250, PCB40</v>
      </c>
      <c r="E42" s="13" t="str">
        <f>'[1]Công trình'!G186</f>
        <v>m3</v>
      </c>
      <c r="F42" s="15">
        <f>'[1]Công trình'!P186</f>
        <v>108.75</v>
      </c>
      <c r="G42" s="16">
        <f>'[1]Chiết tính'!H$527</f>
        <v>1553221.9091692502</v>
      </c>
      <c r="H42" s="16">
        <f>'[1]Chiết tính'!H$534</f>
        <v>501731.68</v>
      </c>
      <c r="I42" s="16">
        <f>'[1]Chiết tính'!H$536</f>
        <v>159739.62960000001</v>
      </c>
      <c r="J42" s="16">
        <f>'[1]Chiết tính'!H$550</f>
        <v>2742517.5211628415</v>
      </c>
      <c r="K42" s="16">
        <f>F42*J42</f>
        <v>298248780.42645901</v>
      </c>
      <c r="L42" s="4"/>
      <c r="M42" s="4"/>
      <c r="N42" s="1">
        <v>1</v>
      </c>
      <c r="O42" s="33">
        <v>298248780.42645901</v>
      </c>
      <c r="P42" s="30">
        <f t="shared" si="1"/>
        <v>0</v>
      </c>
    </row>
    <row r="43" spans="2:16" ht="28.5" customHeight="1" x14ac:dyDescent="0.15">
      <c r="B43" s="13">
        <f>'[1]Công trình'!A191</f>
        <v>30</v>
      </c>
      <c r="C43" s="13" t="str">
        <f>'[1]Công trình'!E191</f>
        <v>AB.66142</v>
      </c>
      <c r="D43" s="14" t="str">
        <f>'[1]Công trình'!F191</f>
        <v>Đắp cát công trình bằng máy đầm đất cầm tay 70kg, độ chặt yêu cầu K=0,90</v>
      </c>
      <c r="E43" s="13" t="str">
        <f>'[1]Công trình'!G191</f>
        <v>100m3</v>
      </c>
      <c r="F43" s="15">
        <f>'[1]Công trình'!P191</f>
        <v>8.8949999999999996</v>
      </c>
      <c r="G43" s="16">
        <f>'[1]Chiết tính'!H$552</f>
        <v>45525520</v>
      </c>
      <c r="H43" s="16">
        <f>'[1]Chiết tính'!H$554</f>
        <v>1051186.3999999999</v>
      </c>
      <c r="I43" s="16">
        <f>'[1]Chiết tính'!H$556</f>
        <v>872701.58779999986</v>
      </c>
      <c r="J43" s="16">
        <f>'[1]Chiết tính'!H$569</f>
        <v>58757949.711726636</v>
      </c>
      <c r="K43" s="16">
        <f>F43*J43</f>
        <v>522651962.68580842</v>
      </c>
      <c r="L43" s="4"/>
      <c r="M43" s="4"/>
      <c r="N43" s="1">
        <v>1</v>
      </c>
      <c r="O43" s="33">
        <v>455460882.59471095</v>
      </c>
      <c r="P43" s="30">
        <f t="shared" si="1"/>
        <v>67191080.091097474</v>
      </c>
    </row>
    <row r="44" spans="2:16" ht="15.75" customHeight="1" x14ac:dyDescent="0.15">
      <c r="B44" s="13"/>
      <c r="C44" s="13">
        <f>IF('[1]Công trình'!B195="",'[1]Công trình'!E195,'[1]Công trình'!B195)</f>
        <v>0</v>
      </c>
      <c r="D44" s="14" t="str">
        <f>'[1]Công trình'!F195</f>
        <v>GA ĐẤU NỐI</v>
      </c>
      <c r="E44" s="13"/>
      <c r="F44" s="15"/>
      <c r="G44" s="16"/>
      <c r="H44" s="16"/>
      <c r="I44" s="16"/>
      <c r="J44" s="16"/>
      <c r="K44" s="16"/>
      <c r="L44" s="4"/>
      <c r="M44" s="4"/>
      <c r="P44" s="30">
        <f t="shared" si="1"/>
        <v>0</v>
      </c>
    </row>
    <row r="45" spans="2:16" ht="28.5" customHeight="1" x14ac:dyDescent="0.15">
      <c r="B45" s="13">
        <f>'[1]Công trình'!A196</f>
        <v>31</v>
      </c>
      <c r="C45" s="13" t="str">
        <f>'[1]Công trình'!E196</f>
        <v>AB.21151</v>
      </c>
      <c r="D45" s="14" t="str">
        <f>'[1]Công trình'!F196</f>
        <v>Đào san đất bằng máy đào 2,3 m3, đất cấp I</v>
      </c>
      <c r="E45" s="13" t="str">
        <f>'[1]Công trình'!G196</f>
        <v>100m3</v>
      </c>
      <c r="F45" s="15">
        <f>'[1]Công trình'!P196</f>
        <v>0.221</v>
      </c>
      <c r="G45" s="16">
        <f>'[1]Công trình'!Q196+'[1]Công trình'!R196</f>
        <v>0</v>
      </c>
      <c r="H45" s="16">
        <f>'[1]Chiết tính'!H$571</f>
        <v>85503.200000000012</v>
      </c>
      <c r="I45" s="16">
        <f>'[1]Chiết tính'!H$573</f>
        <v>989500.7030000001</v>
      </c>
      <c r="J45" s="16">
        <f>'[1]Chiết tính'!H$586</f>
        <v>1331207.868570765</v>
      </c>
      <c r="K45" s="16">
        <f t="shared" ref="K45:K58" si="2">F45*J45</f>
        <v>294196.93895413907</v>
      </c>
      <c r="L45" s="4"/>
      <c r="M45" s="4"/>
      <c r="N45" s="1">
        <v>1</v>
      </c>
      <c r="O45" s="33">
        <v>294196.93895413907</v>
      </c>
      <c r="P45" s="30">
        <f t="shared" si="1"/>
        <v>0</v>
      </c>
    </row>
    <row r="46" spans="2:16" ht="28.5" customHeight="1" x14ac:dyDescent="0.15">
      <c r="B46" s="13">
        <f>'[1]Công trình'!A198</f>
        <v>32</v>
      </c>
      <c r="C46" s="13" t="str">
        <f>'[1]Công trình'!E198</f>
        <v>AC.12111</v>
      </c>
      <c r="D46" s="14" t="str">
        <f>'[1]Công trình'!F198</f>
        <v>Đóng cọc tre bằng máy đào 0,5m3, chiều dài cọc &lt;= 2,5m, đất cấp I</v>
      </c>
      <c r="E46" s="13" t="str">
        <f>'[1]Công trình'!G198</f>
        <v>100m</v>
      </c>
      <c r="F46" s="15">
        <f>'[1]Công trình'!P198</f>
        <v>6.7530000000000001</v>
      </c>
      <c r="G46" s="16">
        <f>'[1]Chiết tính'!H$588</f>
        <v>1606500</v>
      </c>
      <c r="H46" s="16">
        <f>'[1]Chiết tính'!H$590</f>
        <v>81606.960000000006</v>
      </c>
      <c r="I46" s="16">
        <f>'[1]Chiết tính'!H$592</f>
        <v>227095.26500000001</v>
      </c>
      <c r="J46" s="16">
        <f>'[1]Chiết tính'!H$603</f>
        <v>2371649.3165367013</v>
      </c>
      <c r="K46" s="16">
        <f t="shared" si="2"/>
        <v>16015747.834572343</v>
      </c>
      <c r="L46" s="4"/>
      <c r="M46" s="4"/>
      <c r="N46" s="1">
        <v>1</v>
      </c>
      <c r="O46" s="33">
        <v>13118165.243950972</v>
      </c>
      <c r="P46" s="30">
        <f t="shared" si="1"/>
        <v>2897582.5906213708</v>
      </c>
    </row>
    <row r="47" spans="2:16" ht="28.5" customHeight="1" x14ac:dyDescent="0.15">
      <c r="B47" s="13">
        <f>'[1]Công trình'!A200</f>
        <v>33</v>
      </c>
      <c r="C47" s="13" t="str">
        <f>'[1]Công trình'!E200</f>
        <v>AB.13411</v>
      </c>
      <c r="D47" s="14" t="str">
        <f>'[1]Công trình'!F200</f>
        <v>Đắp cát công trình bằng thủ công, đắp nền móng công trình</v>
      </c>
      <c r="E47" s="13" t="str">
        <f>'[1]Công trình'!G200</f>
        <v>m3</v>
      </c>
      <c r="F47" s="15">
        <f>'[1]Công trình'!P200</f>
        <v>1.08</v>
      </c>
      <c r="G47" s="16">
        <f>'[1]Chiết tính'!H$605</f>
        <v>464360.304</v>
      </c>
      <c r="H47" s="16">
        <f>'[1]Chiết tính'!H$609</f>
        <v>113166</v>
      </c>
      <c r="I47" s="16">
        <f>'[1]Công trình'!T200</f>
        <v>0</v>
      </c>
      <c r="J47" s="16">
        <f>'[1]Chiết tính'!H$620</f>
        <v>715167.22687786515</v>
      </c>
      <c r="K47" s="16">
        <f t="shared" si="2"/>
        <v>772380.60502809437</v>
      </c>
      <c r="L47" s="4"/>
      <c r="M47" s="4"/>
      <c r="N47" s="1">
        <v>1</v>
      </c>
      <c r="O47" s="33">
        <v>689167.90820026631</v>
      </c>
      <c r="P47" s="30">
        <f t="shared" si="1"/>
        <v>83212.696827828069</v>
      </c>
    </row>
    <row r="48" spans="2:16" ht="28.5" customHeight="1" x14ac:dyDescent="0.15">
      <c r="B48" s="13">
        <f>'[1]Công trình'!A202</f>
        <v>34</v>
      </c>
      <c r="C48" s="13" t="str">
        <f>'[1]Công trình'!E202</f>
        <v>AF.81121</v>
      </c>
      <c r="D48" s="14" t="str">
        <f>'[1]Công trình'!F202</f>
        <v>Ván khuôn gỗ BT lót. Ván khuôn móng cột, móng tròn, đa giác</v>
      </c>
      <c r="E48" s="13" t="str">
        <f>'[1]Công trình'!G202</f>
        <v>100m2</v>
      </c>
      <c r="F48" s="15">
        <f>'[1]Công trình'!P202</f>
        <v>2.9000000000000001E-2</v>
      </c>
      <c r="G48" s="16">
        <f>'[1]Chiết tính'!H$622</f>
        <v>5717610</v>
      </c>
      <c r="H48" s="16">
        <f>'[1]Chiết tính'!H$629</f>
        <v>11050186.880000001</v>
      </c>
      <c r="I48" s="16">
        <f>'[1]Công trình'!T202</f>
        <v>0</v>
      </c>
      <c r="J48" s="16">
        <f>'[1]Chiết tính'!H$640</f>
        <v>20764039.165774379</v>
      </c>
      <c r="K48" s="16">
        <f t="shared" si="2"/>
        <v>602157.13580745703</v>
      </c>
      <c r="L48" s="4"/>
      <c r="M48" s="4"/>
      <c r="N48" s="1">
        <v>1</v>
      </c>
      <c r="O48" s="33">
        <v>602157.13580745703</v>
      </c>
      <c r="P48" s="30">
        <f t="shared" si="1"/>
        <v>0</v>
      </c>
    </row>
    <row r="49" spans="2:16" ht="40.5" customHeight="1" x14ac:dyDescent="0.15">
      <c r="B49" s="13">
        <f>'[1]Công trình'!A204</f>
        <v>35</v>
      </c>
      <c r="C49" s="13" t="str">
        <f>'[1]Công trình'!E204</f>
        <v>AF.11110A</v>
      </c>
      <c r="D49" s="14" t="str">
        <f>'[1]Công trình'!F204</f>
        <v>Đổ bê tông thủ công bằng máy trộn, bê tông lót móng, chiều rộng &lt;= 250 cm, đá 2x4, mác 100</v>
      </c>
      <c r="E49" s="13" t="str">
        <f>'[1]Công trình'!G204</f>
        <v>m3</v>
      </c>
      <c r="F49" s="15">
        <f>'[1]Công trình'!P204</f>
        <v>1.08</v>
      </c>
      <c r="G49" s="16">
        <f>'[1]Chiết tính'!H$642</f>
        <v>1427348.2622500001</v>
      </c>
      <c r="H49" s="16">
        <f>'[1]Chiết tính'!H$648</f>
        <v>323405.36000000004</v>
      </c>
      <c r="I49" s="16">
        <f>'[1]Chiết tính'!H$650</f>
        <v>61179.831999999995</v>
      </c>
      <c r="J49" s="16">
        <f>'[1]Chiết tính'!H$663</f>
        <v>2243768.6643675431</v>
      </c>
      <c r="K49" s="16">
        <f t="shared" si="2"/>
        <v>2423270.1575169466</v>
      </c>
      <c r="L49" s="4"/>
      <c r="M49" s="4"/>
      <c r="N49" s="1">
        <v>1</v>
      </c>
      <c r="O49" s="33">
        <v>2423270.1575169466</v>
      </c>
      <c r="P49" s="30">
        <f t="shared" si="1"/>
        <v>0</v>
      </c>
    </row>
    <row r="50" spans="2:16" ht="28.5" customHeight="1" x14ac:dyDescent="0.15">
      <c r="B50" s="13">
        <f>'[1]Công trình'!A206</f>
        <v>36</v>
      </c>
      <c r="C50" s="13" t="str">
        <f>'[1]Công trình'!E206</f>
        <v>AF.81121</v>
      </c>
      <c r="D50" s="14" t="str">
        <f>'[1]Công trình'!F206</f>
        <v>Ván khuôn gỗ. Ván khuôn móng cột, móng tròn, đa giác</v>
      </c>
      <c r="E50" s="13" t="str">
        <f>'[1]Công trình'!G206</f>
        <v>100m2</v>
      </c>
      <c r="F50" s="15">
        <f>'[1]Công trình'!P206</f>
        <v>2.9000000000000001E-2</v>
      </c>
      <c r="G50" s="16">
        <f>'[1]Chiết tính'!H$665</f>
        <v>5717610</v>
      </c>
      <c r="H50" s="16">
        <f>'[1]Chiết tính'!H$672</f>
        <v>11050186.880000001</v>
      </c>
      <c r="I50" s="16">
        <f>'[1]Công trình'!T206</f>
        <v>0</v>
      </c>
      <c r="J50" s="16">
        <f>'[1]Chiết tính'!H$683</f>
        <v>20764039.165774379</v>
      </c>
      <c r="K50" s="16">
        <f t="shared" si="2"/>
        <v>602157.13580745703</v>
      </c>
      <c r="L50" s="4"/>
      <c r="M50" s="4"/>
      <c r="N50" s="1">
        <v>1</v>
      </c>
      <c r="O50" s="33">
        <v>602157.13580745703</v>
      </c>
      <c r="P50" s="30">
        <f t="shared" si="1"/>
        <v>0</v>
      </c>
    </row>
    <row r="51" spans="2:16" ht="40.5" customHeight="1" x14ac:dyDescent="0.15">
      <c r="B51" s="13">
        <f>'[1]Công trình'!A208</f>
        <v>37</v>
      </c>
      <c r="C51" s="13" t="str">
        <f>'[1]Công trình'!E208</f>
        <v>AF.11110A</v>
      </c>
      <c r="D51" s="14" t="str">
        <f>'[1]Công trình'!F208</f>
        <v>Đổ bê tông thủ công bằng máy trộn, bê tông lót móng, chiều rộng &lt;= 250 cm, đá 2x4, mác 100</v>
      </c>
      <c r="E51" s="13" t="str">
        <f>'[1]Công trình'!G208</f>
        <v>m3</v>
      </c>
      <c r="F51" s="15">
        <f>'[1]Công trình'!P208</f>
        <v>1.08</v>
      </c>
      <c r="G51" s="16">
        <f>'[1]Chiết tính'!H$685</f>
        <v>1427348.2622500001</v>
      </c>
      <c r="H51" s="16">
        <f>'[1]Chiết tính'!H$691</f>
        <v>323405.36000000004</v>
      </c>
      <c r="I51" s="16">
        <f>'[1]Chiết tính'!H$693</f>
        <v>61179.831999999995</v>
      </c>
      <c r="J51" s="16">
        <f>'[1]Chiết tính'!H$706</f>
        <v>2243768.6643675431</v>
      </c>
      <c r="K51" s="16">
        <f t="shared" si="2"/>
        <v>2423270.1575169466</v>
      </c>
      <c r="L51" s="4"/>
      <c r="M51" s="4"/>
      <c r="N51" s="1">
        <v>1</v>
      </c>
      <c r="O51" s="33">
        <v>2423270.1575169466</v>
      </c>
      <c r="P51" s="30">
        <f t="shared" si="1"/>
        <v>0</v>
      </c>
    </row>
    <row r="52" spans="2:16" ht="28.5" customHeight="1" x14ac:dyDescent="0.15">
      <c r="B52" s="13">
        <f>'[1]Công trình'!A210</f>
        <v>38</v>
      </c>
      <c r="C52" s="13" t="str">
        <f>'[1]Công trình'!E210</f>
        <v>AE.26213</v>
      </c>
      <c r="D52" s="14" t="str">
        <f>'[1]Công trình'!F210</f>
        <v>Xây gạch không nung 6,5x10,5x22, xây hố ga, hố van, vữa XM mác 75</v>
      </c>
      <c r="E52" s="13" t="str">
        <f>'[1]Công trình'!G210</f>
        <v>m3</v>
      </c>
      <c r="F52" s="15">
        <f>'[1]Công trình'!P210</f>
        <v>1.024</v>
      </c>
      <c r="G52" s="16">
        <f>'[1]Chiết tính'!H$708</f>
        <v>1221748.6656804001</v>
      </c>
      <c r="H52" s="16">
        <f>'[1]Chiết tính'!H$715</f>
        <v>967193.60000000009</v>
      </c>
      <c r="I52" s="16">
        <f>'[1]Chiết tính'!H$717</f>
        <v>12859.626</v>
      </c>
      <c r="J52" s="16">
        <f>'[1]Chiết tính'!H$728</f>
        <v>2726553.8246505726</v>
      </c>
      <c r="K52" s="16">
        <f t="shared" si="2"/>
        <v>2791991.1164421863</v>
      </c>
      <c r="L52" s="4"/>
      <c r="M52" s="4"/>
      <c r="N52" s="1">
        <v>1</v>
      </c>
      <c r="O52" s="33">
        <v>2791991.1164421863</v>
      </c>
      <c r="P52" s="30">
        <f t="shared" si="1"/>
        <v>0</v>
      </c>
    </row>
    <row r="53" spans="2:16" ht="28.5" customHeight="1" x14ac:dyDescent="0.15">
      <c r="B53" s="13">
        <f>'[1]Công trình'!A213</f>
        <v>39</v>
      </c>
      <c r="C53" s="13" t="str">
        <f>'[1]Công trình'!E213</f>
        <v>AF.81141</v>
      </c>
      <c r="D53" s="14" t="str">
        <f>'[1]Công trình'!F213</f>
        <v>Ván khuôn gỗ. Ván khuôn xà dầm, giằng</v>
      </c>
      <c r="E53" s="13" t="str">
        <f>'[1]Công trình'!G213</f>
        <v>100m2</v>
      </c>
      <c r="F53" s="15">
        <f>'[1]Công trình'!P213</f>
        <v>8.4000000000000005E-2</v>
      </c>
      <c r="G53" s="16">
        <f>'[1]Chiết tính'!H$730</f>
        <v>6797976.7000000002</v>
      </c>
      <c r="H53" s="16">
        <f>'[1]Chiết tính'!H$737</f>
        <v>8311820</v>
      </c>
      <c r="I53" s="16">
        <f>'[1]Công trình'!T213</f>
        <v>0</v>
      </c>
      <c r="J53" s="16">
        <f>'[1]Chiết tính'!H$748</f>
        <v>18710890.447385263</v>
      </c>
      <c r="K53" s="16">
        <f t="shared" si="2"/>
        <v>1571714.7975803621</v>
      </c>
      <c r="L53" s="4"/>
      <c r="M53" s="4"/>
      <c r="N53" s="1">
        <v>1</v>
      </c>
      <c r="O53" s="33">
        <v>1571714.7975803621</v>
      </c>
      <c r="P53" s="30">
        <f t="shared" si="1"/>
        <v>0</v>
      </c>
    </row>
    <row r="54" spans="2:16" ht="40.5" customHeight="1" x14ac:dyDescent="0.15">
      <c r="B54" s="13">
        <f>'[1]Công trình'!A215</f>
        <v>40</v>
      </c>
      <c r="C54" s="13" t="str">
        <f>'[1]Công trình'!E215</f>
        <v>AF.61511</v>
      </c>
      <c r="D54" s="14" t="str">
        <f>'[1]Công trình'!F215</f>
        <v>Công tác gia công lắp dựng cốt thép. Cốt thép xà dầm, giằng, đường kính cốt thép &lt;= 10mm, chiều cao &lt;= 6m</v>
      </c>
      <c r="E54" s="13" t="str">
        <f>'[1]Công trình'!G215</f>
        <v>tấn</v>
      </c>
      <c r="F54" s="15">
        <f>'[1]Công trình'!P215</f>
        <v>1.7000000000000001E-2</v>
      </c>
      <c r="G54" s="16">
        <f>'[1]Chiết tính'!H$750</f>
        <v>17104900</v>
      </c>
      <c r="H54" s="16">
        <f>'[1]Chiết tính'!H$754</f>
        <v>4651596.72</v>
      </c>
      <c r="I54" s="16">
        <f>'[1]Chiết tính'!H$756</f>
        <v>126511.6</v>
      </c>
      <c r="J54" s="16">
        <f>'[1]Chiết tính'!H$767</f>
        <v>27098350.789507333</v>
      </c>
      <c r="K54" s="16">
        <f t="shared" si="2"/>
        <v>460671.96342162468</v>
      </c>
      <c r="L54" s="4"/>
      <c r="M54" s="4"/>
      <c r="N54" s="1">
        <v>1</v>
      </c>
      <c r="O54" s="33">
        <v>460671.96342162468</v>
      </c>
      <c r="P54" s="30">
        <f t="shared" si="1"/>
        <v>0</v>
      </c>
    </row>
    <row r="55" spans="2:16" ht="40.5" customHeight="1" x14ac:dyDescent="0.15">
      <c r="B55" s="13">
        <f>'[1]Công trình'!A217</f>
        <v>41</v>
      </c>
      <c r="C55" s="13" t="str">
        <f>'[1]Công trình'!E217</f>
        <v>AF.61521</v>
      </c>
      <c r="D55" s="14" t="str">
        <f>'[1]Công trình'!F217</f>
        <v>Công tác gia công lắp dựng cốt thép. Cốt thép xà dầm, giằng, đường kính cốt thép &lt;= 18mm, chiều cao &lt;= 6m</v>
      </c>
      <c r="E55" s="13" t="str">
        <f>'[1]Công trình'!G217</f>
        <v>tấn</v>
      </c>
      <c r="F55" s="15">
        <f>'[1]Công trình'!P217</f>
        <v>1.7000000000000001E-2</v>
      </c>
      <c r="G55" s="16">
        <f>'[1]Chiết tính'!H$769</f>
        <v>17082100</v>
      </c>
      <c r="H55" s="16">
        <f>'[1]Chiết tính'!H$774</f>
        <v>2792771.52</v>
      </c>
      <c r="I55" s="16">
        <f>'[1]Chiết tính'!H$776</f>
        <v>620170.86600000004</v>
      </c>
      <c r="J55" s="16">
        <f>'[1]Chiết tính'!H$789</f>
        <v>25379593.148262776</v>
      </c>
      <c r="K55" s="16">
        <f t="shared" si="2"/>
        <v>431453.08352046722</v>
      </c>
      <c r="L55" s="4"/>
      <c r="M55" s="4"/>
      <c r="N55" s="1">
        <v>1</v>
      </c>
      <c r="O55" s="33">
        <v>431453.08352046722</v>
      </c>
      <c r="P55" s="30">
        <f t="shared" si="1"/>
        <v>0</v>
      </c>
    </row>
    <row r="56" spans="2:16" ht="40.5" customHeight="1" x14ac:dyDescent="0.15">
      <c r="B56" s="13">
        <f>'[1]Công trình'!A219</f>
        <v>42</v>
      </c>
      <c r="C56" s="13" t="str">
        <f>'[1]Công trình'!E219</f>
        <v>AF.12312</v>
      </c>
      <c r="D56" s="14" t="str">
        <f>'[1]Công trình'!F219</f>
        <v>Đổ bê tông thủ công bằng máy trộn, bê tông xà dầm, giằng nhà, chiều cao &lt;= 6m, đá 1x2, mác 200, PCB40</v>
      </c>
      <c r="E56" s="13" t="str">
        <f>'[1]Công trình'!G219</f>
        <v>m3</v>
      </c>
      <c r="F56" s="15">
        <f>'[1]Công trình'!P219</f>
        <v>0.69499999999999995</v>
      </c>
      <c r="G56" s="16">
        <f>'[1]Chiết tính'!H$791</f>
        <v>1501732.9729464999</v>
      </c>
      <c r="H56" s="16">
        <f>'[1]Chiết tính'!H$798</f>
        <v>807002.16</v>
      </c>
      <c r="I56" s="16">
        <f>'[1]Chiết tính'!H$800</f>
        <v>89898.654999999999</v>
      </c>
      <c r="J56" s="16">
        <f>'[1]Chiết tính'!H$813</f>
        <v>2970296.3528068978</v>
      </c>
      <c r="K56" s="16">
        <f t="shared" si="2"/>
        <v>2064355.9652007939</v>
      </c>
      <c r="L56" s="4"/>
      <c r="M56" s="4"/>
      <c r="N56" s="1">
        <v>1</v>
      </c>
      <c r="O56" s="33">
        <v>2064355.9652007939</v>
      </c>
      <c r="P56" s="30">
        <f t="shared" si="1"/>
        <v>0</v>
      </c>
    </row>
    <row r="57" spans="2:16" ht="53.25" customHeight="1" x14ac:dyDescent="0.15">
      <c r="B57" s="13">
        <f>'[1]Công trình'!A221</f>
        <v>43</v>
      </c>
      <c r="C57" s="13" t="str">
        <f>'[1]Công trình'!E221</f>
        <v>AK.21533</v>
      </c>
      <c r="D57" s="14" t="str">
        <f>'[1]Công trình'!F221</f>
        <v>Trát tường xây gạch không nung bằng vữa thông thường, trát tường ngoài, chiều dày trát 2cm, vữa XM mác 75, PCB40</v>
      </c>
      <c r="E57" s="13" t="str">
        <f>'[1]Công trình'!G221</f>
        <v>m2</v>
      </c>
      <c r="F57" s="15">
        <f>'[1]Công trình'!P221</f>
        <v>22.035</v>
      </c>
      <c r="G57" s="16">
        <f>'[1]Chiết tính'!H$815</f>
        <v>24484.781400839998</v>
      </c>
      <c r="H57" s="16">
        <f>'[1]Chiết tính'!H$821</f>
        <v>110671.75</v>
      </c>
      <c r="I57" s="16">
        <f>'[1]Chiết tính'!H$823</f>
        <v>989.202</v>
      </c>
      <c r="J57" s="16">
        <f>'[1]Chiết tính'!H$834</f>
        <v>168593.12888981745</v>
      </c>
      <c r="K57" s="16">
        <f t="shared" si="2"/>
        <v>3714949.5950871278</v>
      </c>
      <c r="L57" s="4"/>
      <c r="M57" s="4"/>
      <c r="N57" s="1">
        <v>1</v>
      </c>
      <c r="O57" s="33">
        <v>3714949.5950871278</v>
      </c>
      <c r="P57" s="30">
        <f t="shared" si="1"/>
        <v>0</v>
      </c>
    </row>
    <row r="58" spans="2:16" ht="28.5" customHeight="1" x14ac:dyDescent="0.15">
      <c r="B58" s="13">
        <f>'[1]Công trình'!A224</f>
        <v>44</v>
      </c>
      <c r="C58" s="13" t="str">
        <f>'[1]Công trình'!E224</f>
        <v>AK.41113</v>
      </c>
      <c r="D58" s="14" t="str">
        <f>'[1]Công trình'!F224</f>
        <v>Láng nền sàn không đánh mầu, dày 2cm, vữa XM mác 75, PCB40</v>
      </c>
      <c r="E58" s="13" t="str">
        <f>'[1]Công trình'!G224</f>
        <v>m2</v>
      </c>
      <c r="F58" s="15">
        <f>'[1]Công trình'!P224</f>
        <v>3.4449999999999998</v>
      </c>
      <c r="G58" s="16">
        <f>'[1]Chiết tính'!H$836</f>
        <v>31741.261475000003</v>
      </c>
      <c r="H58" s="16">
        <f>'[1]Chiết tính'!H$841</f>
        <v>21501.940000000002</v>
      </c>
      <c r="I58" s="16">
        <f>'[1]Chiết tính'!H$843</f>
        <v>1318.9359999999999</v>
      </c>
      <c r="J58" s="16">
        <f>'[1]Chiết tính'!H$854</f>
        <v>67565.844672807492</v>
      </c>
      <c r="K58" s="16">
        <f t="shared" si="2"/>
        <v>232764.3348978218</v>
      </c>
      <c r="L58" s="4"/>
      <c r="M58" s="4"/>
      <c r="N58" s="1">
        <v>1</v>
      </c>
      <c r="O58" s="33">
        <v>232764.3348978218</v>
      </c>
      <c r="P58" s="30">
        <f t="shared" si="1"/>
        <v>0</v>
      </c>
    </row>
    <row r="59" spans="2:16" ht="15.75" customHeight="1" x14ac:dyDescent="0.15">
      <c r="B59" s="13"/>
      <c r="C59" s="13">
        <f>IF('[1]Công trình'!B226="",'[1]Công trình'!E226,'[1]Công trình'!B226)</f>
        <v>0</v>
      </c>
      <c r="D59" s="14" t="str">
        <f>'[1]Công trình'!F226</f>
        <v>TẤM ĐAN GA ĐẤU NỐI</v>
      </c>
      <c r="E59" s="13"/>
      <c r="F59" s="15"/>
      <c r="G59" s="16"/>
      <c r="H59" s="16"/>
      <c r="I59" s="16"/>
      <c r="J59" s="16"/>
      <c r="K59" s="16"/>
      <c r="L59" s="4"/>
      <c r="M59" s="4"/>
      <c r="P59" s="30">
        <f t="shared" si="1"/>
        <v>0</v>
      </c>
    </row>
    <row r="60" spans="2:16" ht="28.5" customHeight="1" x14ac:dyDescent="0.15">
      <c r="B60" s="13">
        <f>'[1]Công trình'!A227</f>
        <v>45</v>
      </c>
      <c r="C60" s="13" t="str">
        <f>'[1]Công trình'!E227</f>
        <v>AF.81152</v>
      </c>
      <c r="D60" s="14" t="str">
        <f>'[1]Công trình'!F227</f>
        <v>Ván khuôn gỗ. Ván khuôn lanh tô, lanh tô liền mái hắt, máng nước, tấm đan</v>
      </c>
      <c r="E60" s="13" t="str">
        <f>'[1]Công trình'!G227</f>
        <v>100m2</v>
      </c>
      <c r="F60" s="15">
        <f>'[1]Công trình'!P227</f>
        <v>3.1E-2</v>
      </c>
      <c r="G60" s="16">
        <f>'[1]Chiết tính'!H$856</f>
        <v>5433143.5</v>
      </c>
      <c r="H60" s="16">
        <f>'[1]Chiết tính'!H$863</f>
        <v>8605000.5600000005</v>
      </c>
      <c r="I60" s="16">
        <f>'[1]Công trình'!T227</f>
        <v>0</v>
      </c>
      <c r="J60" s="16">
        <f>'[1]Chiết tính'!H$874</f>
        <v>17383832.542980023</v>
      </c>
      <c r="K60" s="16">
        <f>F60*J60</f>
        <v>538898.80883238069</v>
      </c>
      <c r="L60" s="4"/>
      <c r="M60" s="4"/>
      <c r="N60" s="1">
        <v>1</v>
      </c>
      <c r="O60" s="33">
        <v>538898.80883238069</v>
      </c>
      <c r="P60" s="30">
        <f t="shared" si="1"/>
        <v>0</v>
      </c>
    </row>
    <row r="61" spans="2:16" ht="40.5" customHeight="1" x14ac:dyDescent="0.15">
      <c r="B61" s="13">
        <f>'[1]Công trình'!A229</f>
        <v>46</v>
      </c>
      <c r="C61" s="13" t="str">
        <f>'[1]Công trình'!E229</f>
        <v>AG.13231</v>
      </c>
      <c r="D61" s="14" t="str">
        <f>'[1]Công trình'!F229</f>
        <v>Công tác gia công, lắp đặt cốt thép bê tông đúc sẵn. Cốt thép tấm đan, hàng rào, cửa sổ, lá chớp, nan hoa, con sơn</v>
      </c>
      <c r="E61" s="13" t="str">
        <f>'[1]Công trình'!G229</f>
        <v>tấn</v>
      </c>
      <c r="F61" s="15">
        <f>'[1]Công trình'!P229</f>
        <v>0.05</v>
      </c>
      <c r="G61" s="16">
        <f>'[1]Chiết tính'!H$876</f>
        <v>19905400</v>
      </c>
      <c r="H61" s="16">
        <f>'[1]Chiết tính'!H$880</f>
        <v>4911530</v>
      </c>
      <c r="I61" s="16">
        <f>'[1]Chiết tính'!H$882</f>
        <v>126511.6</v>
      </c>
      <c r="J61" s="16">
        <f>'[1]Chiết tính'!H$893</f>
        <v>30888172.251738649</v>
      </c>
      <c r="K61" s="16">
        <f>F61*J61</f>
        <v>1544408.6125869325</v>
      </c>
      <c r="L61" s="4"/>
      <c r="M61" s="4"/>
      <c r="N61" s="1">
        <v>1</v>
      </c>
      <c r="O61" s="33">
        <v>1544408.6125869325</v>
      </c>
      <c r="P61" s="30">
        <f t="shared" si="1"/>
        <v>0</v>
      </c>
    </row>
    <row r="62" spans="2:16" ht="40.5" customHeight="1" x14ac:dyDescent="0.15">
      <c r="B62" s="13">
        <f>'[1]Công trình'!A231</f>
        <v>47</v>
      </c>
      <c r="C62" s="13" t="str">
        <f>'[1]Công trình'!E231</f>
        <v>AF.12512</v>
      </c>
      <c r="D62" s="14" t="str">
        <f>'[1]Công trình'!F231</f>
        <v>Đổ bê tông thủ công bằng máy trộn, bê tông lanh tô, mái hắt, máng nước, tấm đan, ô văng, đá 1x2, mác 200, PCB40</v>
      </c>
      <c r="E62" s="13" t="str">
        <f>'[1]Công trình'!G231</f>
        <v>m3</v>
      </c>
      <c r="F62" s="15">
        <f>'[1]Công trình'!P231</f>
        <v>0.54600000000000004</v>
      </c>
      <c r="G62" s="16">
        <f>'[1]Chiết tính'!H$895</f>
        <v>1501732.9729464999</v>
      </c>
      <c r="H62" s="16">
        <f>'[1]Chiết tính'!H$902</f>
        <v>803979.68</v>
      </c>
      <c r="I62" s="16">
        <f>'[1]Chiết tính'!H$904</f>
        <v>114764.447</v>
      </c>
      <c r="J62" s="16">
        <f>'[1]Chiết tính'!H$918</f>
        <v>2997345.5465157754</v>
      </c>
      <c r="K62" s="16">
        <f>F62*J62</f>
        <v>1636550.6683976136</v>
      </c>
      <c r="L62" s="4"/>
      <c r="M62" s="4"/>
      <c r="N62" s="1">
        <v>1</v>
      </c>
      <c r="O62" s="33">
        <v>1636550.6683976136</v>
      </c>
      <c r="P62" s="30">
        <f t="shared" si="1"/>
        <v>0</v>
      </c>
    </row>
    <row r="63" spans="2:16" ht="28.5" customHeight="1" x14ac:dyDescent="0.15">
      <c r="B63" s="13">
        <f>'[1]Công trình'!A233</f>
        <v>48</v>
      </c>
      <c r="C63" s="13" t="str">
        <f>'[1]Công trình'!E233</f>
        <v>AG.42115</v>
      </c>
      <c r="D63" s="14" t="str">
        <f>'[1]Công trình'!F233</f>
        <v>Lắp các loại cấu kiện bê tông đúc sẵn bằng thủ công, trọng lượng &lt;= 100kg</v>
      </c>
      <c r="E63" s="13" t="str">
        <f>'[1]Công trình'!G233</f>
        <v>1 cấu kiện</v>
      </c>
      <c r="F63" s="15">
        <f>'[1]Công trình'!P233</f>
        <v>10</v>
      </c>
      <c r="G63" s="16">
        <f>'[1]Công trình'!Q233+'[1]Công trình'!R233</f>
        <v>0</v>
      </c>
      <c r="H63" s="16">
        <f>'[1]Chiết tính'!H$920</f>
        <v>39292.239999999998</v>
      </c>
      <c r="I63" s="16">
        <f>'[1]Công trình'!T233</f>
        <v>0</v>
      </c>
      <c r="J63" s="16">
        <f>'[1]Chiết tính'!H$931</f>
        <v>48656.696888077196</v>
      </c>
      <c r="K63" s="16">
        <f>F63*J63</f>
        <v>486566.96888077195</v>
      </c>
      <c r="L63" s="4"/>
      <c r="M63" s="4"/>
      <c r="N63" s="1">
        <v>1</v>
      </c>
      <c r="O63" s="33">
        <v>486566.96888077195</v>
      </c>
      <c r="P63" s="30">
        <f t="shared" si="1"/>
        <v>0</v>
      </c>
    </row>
    <row r="64" spans="2:16" ht="15.75" customHeight="1" x14ac:dyDescent="0.15">
      <c r="B64" s="13"/>
      <c r="C64" s="13">
        <f>IF('[1]Công trình'!B235="",'[1]Công trình'!E235,'[1]Công trình'!B235)</f>
        <v>0</v>
      </c>
      <c r="D64" s="14" t="str">
        <f>'[1]Công trình'!F235</f>
        <v>CỐNG D300</v>
      </c>
      <c r="E64" s="13"/>
      <c r="F64" s="15"/>
      <c r="G64" s="16"/>
      <c r="H64" s="16"/>
      <c r="I64" s="16"/>
      <c r="J64" s="16"/>
      <c r="K64" s="16"/>
      <c r="L64" s="4"/>
      <c r="M64" s="4"/>
      <c r="P64" s="30">
        <f t="shared" si="1"/>
        <v>0</v>
      </c>
    </row>
    <row r="65" spans="2:16" ht="53.25" customHeight="1" x14ac:dyDescent="0.15">
      <c r="B65" s="13"/>
      <c r="C65" s="13">
        <f>IF('[1]Công trình'!B236="",'[1]Công trình'!E236,'[1]Công trình'!B236)</f>
        <v>0</v>
      </c>
      <c r="D65" s="14" t="str">
        <f>'[1]Công trình'!F236</f>
        <v>Đào ga đã tính x1.3 =&gt; không tính đào, đắp đất móng cống; phần cống kê lên cống hộp và ga khẩu độ nhỏ không tính lót và gối</v>
      </c>
      <c r="E65" s="13"/>
      <c r="F65" s="15"/>
      <c r="G65" s="16"/>
      <c r="H65" s="16"/>
      <c r="I65" s="16"/>
      <c r="J65" s="16"/>
      <c r="K65" s="16"/>
      <c r="L65" s="4"/>
      <c r="M65" s="4"/>
      <c r="P65" s="30">
        <f t="shared" si="1"/>
        <v>0</v>
      </c>
    </row>
    <row r="66" spans="2:16" ht="28.5" customHeight="1" x14ac:dyDescent="0.15">
      <c r="B66" s="13">
        <f>'[1]Công trình'!A237</f>
        <v>49</v>
      </c>
      <c r="C66" s="13" t="str">
        <f>'[1]Công trình'!E237</f>
        <v>BB.11122</v>
      </c>
      <c r="D66" s="14" t="str">
        <f>'[1]Công trình'!F237</f>
        <v>Lắp đặt ống bê tông bằng thủ công, đoạn ống dài 2m, đường kính 300mm</v>
      </c>
      <c r="E66" s="13" t="str">
        <f>'[1]Công trình'!G237</f>
        <v>đoạn ống</v>
      </c>
      <c r="F66" s="15">
        <f>'[1]Công trình'!P237</f>
        <v>5</v>
      </c>
      <c r="G66" s="16">
        <f>'[1]Chiết tính'!H$933</f>
        <v>519259.5</v>
      </c>
      <c r="H66" s="16">
        <f>'[1]Chiết tính'!H$937</f>
        <v>110671.75</v>
      </c>
      <c r="I66" s="16">
        <f>'[1]Công trình'!T237</f>
        <v>0</v>
      </c>
      <c r="J66" s="16">
        <f>'[1]Chiết tính'!H$948</f>
        <v>780061.76007215632</v>
      </c>
      <c r="K66" s="16">
        <f>F66*J66</f>
        <v>3900308.8003607816</v>
      </c>
      <c r="L66" s="4"/>
      <c r="M66" s="4"/>
      <c r="N66" s="1">
        <v>1</v>
      </c>
      <c r="O66" s="33">
        <v>3900308.8003607816</v>
      </c>
      <c r="P66" s="30">
        <f t="shared" si="1"/>
        <v>0</v>
      </c>
    </row>
    <row r="67" spans="2:16" ht="28.5" customHeight="1" x14ac:dyDescent="0.15">
      <c r="B67" s="13">
        <f>'[1]Công trình'!A239</f>
        <v>50</v>
      </c>
      <c r="C67" s="13" t="str">
        <f>'[1]Công trình'!E239</f>
        <v>AB.13111</v>
      </c>
      <c r="D67" s="14" t="str">
        <f>'[1]Công trình'!F239</f>
        <v>Đắp đất nền móng công trình, nền đường bằng thủ công</v>
      </c>
      <c r="E67" s="13" t="str">
        <f>'[1]Công trình'!G239</f>
        <v>m3</v>
      </c>
      <c r="F67" s="15">
        <f>'[1]Công trình'!P239</f>
        <v>7.367</v>
      </c>
      <c r="G67" s="16">
        <f>'[1]Công trình'!Q239+'[1]Công trình'!R239</f>
        <v>0</v>
      </c>
      <c r="H67" s="16">
        <f>'[1]Chiết tính'!H$950</f>
        <v>140828.80000000002</v>
      </c>
      <c r="I67" s="16">
        <f>'[1]Công trình'!T239</f>
        <v>0</v>
      </c>
      <c r="J67" s="16">
        <f>'[1]Chiết tính'!H$961</f>
        <v>174392.30328206404</v>
      </c>
      <c r="K67" s="16">
        <f>F67*J67</f>
        <v>1284748.0982789658</v>
      </c>
      <c r="L67" s="4"/>
      <c r="M67" s="4"/>
      <c r="N67" s="1">
        <v>1</v>
      </c>
      <c r="O67" s="33">
        <v>1284748.0982789658</v>
      </c>
      <c r="P67" s="30">
        <f t="shared" si="1"/>
        <v>0</v>
      </c>
    </row>
    <row r="68" spans="2:16" ht="15.75" customHeight="1" x14ac:dyDescent="0.15">
      <c r="B68" s="13"/>
      <c r="C68" s="13">
        <f>IF('[1]Công trình'!B241="",'[1]Công trình'!E241,'[1]Công trình'!B241)</f>
        <v>0</v>
      </c>
      <c r="D68" s="14" t="str">
        <f>'[1]Công trình'!F241</f>
        <v>CỬA THĂM</v>
      </c>
      <c r="E68" s="13"/>
      <c r="F68" s="15"/>
      <c r="G68" s="16"/>
      <c r="H68" s="16"/>
      <c r="I68" s="16"/>
      <c r="J68" s="16"/>
      <c r="K68" s="16"/>
      <c r="L68" s="4"/>
      <c r="M68" s="4"/>
      <c r="P68" s="30">
        <f t="shared" si="1"/>
        <v>0</v>
      </c>
    </row>
    <row r="69" spans="2:16" ht="28.5" customHeight="1" x14ac:dyDescent="0.15">
      <c r="B69" s="13">
        <f>'[1]Công trình'!A242</f>
        <v>51</v>
      </c>
      <c r="C69" s="13" t="str">
        <f>'[1]Công trình'!E242</f>
        <v>AF.81152</v>
      </c>
      <c r="D69" s="14" t="str">
        <f>'[1]Công trình'!F242</f>
        <v>Ván khuôn gỗ. Ván khuôn lanh tô, lanh tô liền mái hắt, máng nước, tấm đan</v>
      </c>
      <c r="E69" s="13" t="str">
        <f>'[1]Công trình'!G242</f>
        <v>100m2</v>
      </c>
      <c r="F69" s="15">
        <f>'[1]Công trình'!P242</f>
        <v>3.1E-2</v>
      </c>
      <c r="G69" s="16">
        <f>'[1]Chiết tính'!H$963</f>
        <v>5433143.5</v>
      </c>
      <c r="H69" s="16">
        <f>'[1]Chiết tính'!H$970</f>
        <v>8605000.5600000005</v>
      </c>
      <c r="I69" s="16">
        <f>'[1]Công trình'!T242</f>
        <v>0</v>
      </c>
      <c r="J69" s="16">
        <f>'[1]Chiết tính'!H$981</f>
        <v>17383832.542980023</v>
      </c>
      <c r="K69" s="16">
        <f>F69*J69</f>
        <v>538898.80883238069</v>
      </c>
      <c r="L69" s="4"/>
      <c r="M69" s="4"/>
      <c r="N69" s="1">
        <v>1</v>
      </c>
      <c r="O69" s="33">
        <v>538898.80883238069</v>
      </c>
      <c r="P69" s="30">
        <f t="shared" si="1"/>
        <v>0</v>
      </c>
    </row>
    <row r="70" spans="2:16" ht="40.5" customHeight="1" x14ac:dyDescent="0.15">
      <c r="B70" s="13">
        <f>'[1]Công trình'!A244</f>
        <v>52</v>
      </c>
      <c r="C70" s="13" t="str">
        <f>'[1]Công trình'!E244</f>
        <v>AG.13231</v>
      </c>
      <c r="D70" s="14" t="str">
        <f>'[1]Công trình'!F244</f>
        <v>Công tác gia công, lắp đặt cốt thép bê tông đúc sẵn. Cốt thép tấm đan, hàng rào, cửa sổ, lá chớp, nan hoa, con sơn</v>
      </c>
      <c r="E70" s="13" t="str">
        <f>'[1]Công trình'!G244</f>
        <v>tấn</v>
      </c>
      <c r="F70" s="15">
        <f>'[1]Công trình'!P244</f>
        <v>0.05</v>
      </c>
      <c r="G70" s="16">
        <f>'[1]Chiết tính'!H$983</f>
        <v>19905400</v>
      </c>
      <c r="H70" s="16">
        <f>'[1]Chiết tính'!H$987</f>
        <v>4911530</v>
      </c>
      <c r="I70" s="16">
        <f>'[1]Chiết tính'!H$989</f>
        <v>126511.6</v>
      </c>
      <c r="J70" s="16">
        <f>'[1]Chiết tính'!H$1000</f>
        <v>30888172.251738649</v>
      </c>
      <c r="K70" s="16">
        <f>F70*J70</f>
        <v>1544408.6125869325</v>
      </c>
      <c r="L70" s="4"/>
      <c r="M70" s="4"/>
      <c r="N70" s="1">
        <v>1</v>
      </c>
      <c r="O70" s="33">
        <v>1544408.6125869325</v>
      </c>
      <c r="P70" s="30">
        <f t="shared" si="1"/>
        <v>0</v>
      </c>
    </row>
    <row r="71" spans="2:16" ht="40.5" customHeight="1" x14ac:dyDescent="0.15">
      <c r="B71" s="13">
        <f>'[1]Công trình'!A246</f>
        <v>53</v>
      </c>
      <c r="C71" s="13" t="str">
        <f>'[1]Công trình'!E246</f>
        <v>AF.12512</v>
      </c>
      <c r="D71" s="14" t="str">
        <f>'[1]Công trình'!F246</f>
        <v>Đổ bê tông thủ công bằng máy trộn, bê tông lanh tô, mái hắt, máng nước, tấm đan, ô văng, đá 1x2, mác 200, PCB40</v>
      </c>
      <c r="E71" s="13" t="str">
        <f>'[1]Công trình'!G246</f>
        <v>m3</v>
      </c>
      <c r="F71" s="15">
        <f>'[1]Công trình'!P246</f>
        <v>0.54600000000000004</v>
      </c>
      <c r="G71" s="16">
        <f>'[1]Chiết tính'!H$1002</f>
        <v>1501732.9729464999</v>
      </c>
      <c r="H71" s="16">
        <f>'[1]Chiết tính'!H$1009</f>
        <v>803979.68</v>
      </c>
      <c r="I71" s="16">
        <f>'[1]Chiết tính'!H$1011</f>
        <v>114764.447</v>
      </c>
      <c r="J71" s="16">
        <f>'[1]Chiết tính'!H$1025</f>
        <v>2997345.5465157754</v>
      </c>
      <c r="K71" s="16">
        <f>F71*J71</f>
        <v>1636550.6683976136</v>
      </c>
      <c r="L71" s="4"/>
      <c r="M71" s="4"/>
      <c r="N71" s="1">
        <v>1</v>
      </c>
      <c r="O71" s="33">
        <v>1636550.6683976136</v>
      </c>
      <c r="P71" s="30">
        <f t="shared" ref="P71:P86" si="3">K71-O71</f>
        <v>0</v>
      </c>
    </row>
    <row r="72" spans="2:16" ht="28.5" customHeight="1" x14ac:dyDescent="0.15">
      <c r="B72" s="21">
        <f>'[1]Công trình'!A248</f>
        <v>54</v>
      </c>
      <c r="C72" s="21" t="str">
        <f>'[1]Công trình'!E248</f>
        <v>AG.42115</v>
      </c>
      <c r="D72" s="22" t="str">
        <f>'[1]Công trình'!F248</f>
        <v>Lắp các loại cấu kiện bê tông đúc sẵn bằng thủ công, trọng lượng &lt;= 100kg</v>
      </c>
      <c r="E72" s="21" t="str">
        <f>'[1]Công trình'!G248</f>
        <v>1 cấu kiện</v>
      </c>
      <c r="F72" s="23">
        <f>'[1]Công trình'!P248</f>
        <v>10</v>
      </c>
      <c r="G72" s="24">
        <f>'[1]Công trình'!Q248+'[1]Công trình'!R248</f>
        <v>0</v>
      </c>
      <c r="H72" s="24">
        <f>'[1]Chiết tính'!H$1027</f>
        <v>39292.239999999998</v>
      </c>
      <c r="I72" s="24">
        <f>'[1]Công trình'!T248</f>
        <v>0</v>
      </c>
      <c r="J72" s="24">
        <f>'[1]Chiết tính'!H$1038</f>
        <v>48656.696888077196</v>
      </c>
      <c r="K72" s="24">
        <f>F72*J72</f>
        <v>486566.96888077195</v>
      </c>
      <c r="L72" s="4"/>
      <c r="M72" s="4"/>
      <c r="N72" s="1">
        <v>1</v>
      </c>
      <c r="O72" s="33">
        <v>486566.96888077195</v>
      </c>
      <c r="P72" s="30">
        <f t="shared" si="3"/>
        <v>0</v>
      </c>
    </row>
    <row r="73" spans="2:16" ht="26.25" customHeight="1" x14ac:dyDescent="0.15">
      <c r="B73" s="25"/>
      <c r="C73" s="25"/>
      <c r="D73" s="26" t="s">
        <v>12</v>
      </c>
      <c r="E73" s="26"/>
      <c r="F73" s="27"/>
      <c r="G73" s="28"/>
      <c r="H73" s="28"/>
      <c r="I73" s="28"/>
      <c r="J73" s="28"/>
      <c r="K73" s="29">
        <f>ROUND(SUM(K5:K72),0)</f>
        <v>6326790334</v>
      </c>
      <c r="L73" s="29">
        <f t="shared" ref="L73:O73" si="4">ROUND(SUM(L5:L72),0)</f>
        <v>0</v>
      </c>
      <c r="M73" s="29">
        <f t="shared" si="4"/>
        <v>0</v>
      </c>
      <c r="N73" s="29">
        <f t="shared" si="4"/>
        <v>54</v>
      </c>
      <c r="O73" s="29">
        <f t="shared" si="4"/>
        <v>6252625867</v>
      </c>
      <c r="P73" s="30">
        <f t="shared" si="3"/>
        <v>74164467</v>
      </c>
    </row>
    <row r="74" spans="2:16" ht="30" customHeight="1" x14ac:dyDescent="0.15">
      <c r="B74" s="6" t="s">
        <v>10</v>
      </c>
      <c r="C74" s="6"/>
      <c r="D74" s="6" t="s">
        <v>5</v>
      </c>
      <c r="E74" s="6"/>
      <c r="F74" s="6"/>
      <c r="G74" s="6"/>
      <c r="H74" s="6"/>
      <c r="I74" s="6"/>
      <c r="J74" s="6"/>
      <c r="K74" s="6"/>
      <c r="L74" s="3"/>
      <c r="M74" s="3"/>
      <c r="P74" s="30">
        <f t="shared" si="3"/>
        <v>0</v>
      </c>
    </row>
    <row r="75" spans="2:16" ht="28.5" customHeight="1" x14ac:dyDescent="0.15">
      <c r="B75" s="13">
        <f>'[1]Công trình'!A252</f>
        <v>1</v>
      </c>
      <c r="C75" s="13" t="str">
        <f>'[1]Công trình'!E252</f>
        <v>AM.11101</v>
      </c>
      <c r="D75" s="14" t="str">
        <f>'[1]Công trình'!F252</f>
        <v>Bốc xếp vật liệu rời lên phương tiện vận chuyển bằng thủ công - cát các loại</v>
      </c>
      <c r="E75" s="13" t="str">
        <f>'[1]Công trình'!G252</f>
        <v>m3</v>
      </c>
      <c r="F75" s="15">
        <f>'[1]Công trình'!P252</f>
        <v>1397.0229999999999</v>
      </c>
      <c r="G75" s="16">
        <f>'[1]Công trình'!Q252+'[1]Công trình'!R252</f>
        <v>0</v>
      </c>
      <c r="H75" s="16">
        <f>'[1]Chiết tính'!H$1044</f>
        <v>35207.200000000004</v>
      </c>
      <c r="I75" s="16">
        <f>'[1]Công trình'!T252</f>
        <v>0</v>
      </c>
      <c r="J75" s="16">
        <f>'[1]Chiết tính'!H$1055</f>
        <v>43598.075820516009</v>
      </c>
      <c r="K75" s="16">
        <f t="shared" ref="K75:K86" si="5">F75*J75</f>
        <v>60907514.677004732</v>
      </c>
      <c r="L75" s="4"/>
      <c r="M75" s="4"/>
      <c r="N75" s="1">
        <v>1</v>
      </c>
      <c r="O75" s="33">
        <v>60907514.677004732</v>
      </c>
      <c r="P75" s="30">
        <f t="shared" si="3"/>
        <v>0</v>
      </c>
    </row>
    <row r="76" spans="2:16" ht="28.5" customHeight="1" x14ac:dyDescent="0.15">
      <c r="B76" s="13">
        <f>'[1]Công trình'!A257</f>
        <v>2</v>
      </c>
      <c r="C76" s="13" t="str">
        <f>'[1]Công trình'!E257</f>
        <v>AM.21011</v>
      </c>
      <c r="D76" s="14" t="str">
        <f>'[1]Công trình'!F257</f>
        <v>Vận chuyển bằng thủ công, cự ly vận chuyển 10m khởi điểm - Cát các loại</v>
      </c>
      <c r="E76" s="13" t="str">
        <f>'[1]Công trình'!G257</f>
        <v>m3</v>
      </c>
      <c r="F76" s="15">
        <f>'[1]Công trình'!P257</f>
        <v>1397.0229999999999</v>
      </c>
      <c r="G76" s="16">
        <f>'[1]Công trình'!Q257+'[1]Công trình'!R257</f>
        <v>0</v>
      </c>
      <c r="H76" s="16">
        <f>'[1]Chiết tính'!H$1057</f>
        <v>18861</v>
      </c>
      <c r="I76" s="16">
        <f>'[1]Công trình'!T257</f>
        <v>0</v>
      </c>
      <c r="J76" s="16">
        <f>'[1]Chiết tính'!H$1068</f>
        <v>23356.112046704999</v>
      </c>
      <c r="K76" s="16">
        <f t="shared" si="5"/>
        <v>32629025.719823956</v>
      </c>
      <c r="L76" s="4"/>
      <c r="M76" s="4"/>
      <c r="N76" s="1">
        <v>1</v>
      </c>
      <c r="O76" s="33">
        <v>32629025.719823956</v>
      </c>
      <c r="P76" s="30">
        <f t="shared" si="3"/>
        <v>0</v>
      </c>
    </row>
    <row r="77" spans="2:16" ht="40.5" customHeight="1" x14ac:dyDescent="0.15">
      <c r="B77" s="13">
        <f>'[1]Công trình'!A259</f>
        <v>3</v>
      </c>
      <c r="C77" s="13" t="str">
        <f>'[1]Công trình'!E259</f>
        <v>AM.11103</v>
      </c>
      <c r="D77" s="14" t="str">
        <f>'[1]Công trình'!F259</f>
        <v>Bốc xếp vật liệu rời lên phương tiện vận chuyển bằng thủ công - sỏi, đá dăm các loại</v>
      </c>
      <c r="E77" s="13" t="str">
        <f>'[1]Công trình'!G259</f>
        <v>m3</v>
      </c>
      <c r="F77" s="15">
        <f>'[1]Công trình'!P259</f>
        <v>404.738</v>
      </c>
      <c r="G77" s="16">
        <f>'[1]Công trình'!Q259+'[1]Công trình'!R259</f>
        <v>0</v>
      </c>
      <c r="H77" s="16">
        <f>'[1]Chiết tính'!H$1070</f>
        <v>60355.199999999997</v>
      </c>
      <c r="I77" s="16">
        <f>'[1]Công trình'!T259</f>
        <v>0</v>
      </c>
      <c r="J77" s="16">
        <f>'[1]Chiết tính'!H$1081</f>
        <v>74739.558549455993</v>
      </c>
      <c r="K77" s="16">
        <f t="shared" si="5"/>
        <v>30249939.448189721</v>
      </c>
      <c r="L77" s="4"/>
      <c r="M77" s="4"/>
      <c r="N77" s="1">
        <v>1</v>
      </c>
      <c r="O77" s="33">
        <v>30249939.448189721</v>
      </c>
      <c r="P77" s="30">
        <f t="shared" si="3"/>
        <v>0</v>
      </c>
    </row>
    <row r="78" spans="2:16" ht="40.5" customHeight="1" x14ac:dyDescent="0.15">
      <c r="B78" s="13">
        <f>'[1]Công trình'!A263</f>
        <v>4</v>
      </c>
      <c r="C78" s="13" t="str">
        <f>'[1]Công trình'!E263</f>
        <v>AM.21031</v>
      </c>
      <c r="D78" s="14" t="str">
        <f>'[1]Công trình'!F263</f>
        <v>Vận chuyển bằng thủ công, cự ly vận chuyển 10m khởi điểm - Sỏi, đá dăm các loại</v>
      </c>
      <c r="E78" s="13" t="str">
        <f>'[1]Công trình'!G263</f>
        <v>m3</v>
      </c>
      <c r="F78" s="15">
        <f>'[1]Công trình'!P263</f>
        <v>404.738</v>
      </c>
      <c r="G78" s="16">
        <f>'[1]Công trình'!Q263+'[1]Công trình'!R263</f>
        <v>0</v>
      </c>
      <c r="H78" s="16">
        <f>'[1]Chiết tính'!H$1083</f>
        <v>18861</v>
      </c>
      <c r="I78" s="16">
        <f>'[1]Công trình'!T263</f>
        <v>0</v>
      </c>
      <c r="J78" s="16">
        <f>'[1]Chiết tính'!H$1094</f>
        <v>23356.112046704999</v>
      </c>
      <c r="K78" s="16">
        <f t="shared" si="5"/>
        <v>9453106.0775592886</v>
      </c>
      <c r="L78" s="4"/>
      <c r="M78" s="4"/>
      <c r="N78" s="1">
        <v>1</v>
      </c>
      <c r="O78" s="33">
        <v>9453106.0775592886</v>
      </c>
      <c r="P78" s="30">
        <f t="shared" si="3"/>
        <v>0</v>
      </c>
    </row>
    <row r="79" spans="2:16" ht="15.75" customHeight="1" x14ac:dyDescent="0.15">
      <c r="B79" s="13">
        <f>'[1]Công trình'!A266</f>
        <v>5</v>
      </c>
      <c r="C79" s="13" t="str">
        <f>'[1]Công trình'!E266</f>
        <v>AM.11242</v>
      </c>
      <c r="D79" s="14" t="str">
        <f>'[1]Công trình'!F266</f>
        <v>Bốc xuống bằng thủ công - xi măng bao</v>
      </c>
      <c r="E79" s="13" t="str">
        <f>'[1]Công trình'!G266</f>
        <v>tấn</v>
      </c>
      <c r="F79" s="15">
        <f>'[1]Công trình'!P266</f>
        <v>140.49700000000001</v>
      </c>
      <c r="G79" s="16">
        <f>'[1]Công trình'!Q266+'[1]Công trình'!R266</f>
        <v>0</v>
      </c>
      <c r="H79" s="16">
        <f>'[1]Chiết tính'!H$1096</f>
        <v>27662.799999999999</v>
      </c>
      <c r="I79" s="16">
        <f>'[1]Công trình'!T266</f>
        <v>0</v>
      </c>
      <c r="J79" s="16">
        <f>'[1]Chiết tính'!H$1107</f>
        <v>34255.631001834001</v>
      </c>
      <c r="K79" s="16">
        <f t="shared" si="5"/>
        <v>4812813.3888646718</v>
      </c>
      <c r="L79" s="4"/>
      <c r="M79" s="4"/>
      <c r="N79" s="1">
        <v>1</v>
      </c>
      <c r="O79" s="33">
        <v>4812813.3888646718</v>
      </c>
      <c r="P79" s="30">
        <f t="shared" si="3"/>
        <v>0</v>
      </c>
    </row>
    <row r="80" spans="2:16" ht="28.5" customHeight="1" x14ac:dyDescent="0.15">
      <c r="B80" s="13">
        <f>'[1]Công trình'!A269</f>
        <v>6</v>
      </c>
      <c r="C80" s="13" t="str">
        <f>'[1]Công trình'!E269</f>
        <v>AM.21081</v>
      </c>
      <c r="D80" s="14" t="str">
        <f>'[1]Công trình'!F269</f>
        <v>Vận chuyển bằng thủ công, cự ly vận chuyển 10m khởi điểm - Xi măng bao</v>
      </c>
      <c r="E80" s="13" t="str">
        <f>'[1]Công trình'!G269</f>
        <v>tấn</v>
      </c>
      <c r="F80" s="15">
        <f>'[1]Công trình'!P269</f>
        <v>138.578</v>
      </c>
      <c r="G80" s="16">
        <f>'[1]Công trình'!Q269+'[1]Công trình'!R269</f>
        <v>0</v>
      </c>
      <c r="H80" s="16">
        <f>'[1]Chiết tính'!H$1109</f>
        <v>18861</v>
      </c>
      <c r="I80" s="16">
        <f>'[1]Công trình'!T269</f>
        <v>0</v>
      </c>
      <c r="J80" s="16">
        <f>'[1]Chiết tính'!H$1120</f>
        <v>23356.112046704999</v>
      </c>
      <c r="K80" s="16">
        <f t="shared" si="5"/>
        <v>3236643.2952082856</v>
      </c>
      <c r="L80" s="4"/>
      <c r="M80" s="4"/>
      <c r="N80" s="1">
        <v>1</v>
      </c>
      <c r="O80" s="33">
        <v>3236643.2952082856</v>
      </c>
      <c r="P80" s="30">
        <f t="shared" si="3"/>
        <v>0</v>
      </c>
    </row>
    <row r="81" spans="2:16" ht="28.5" customHeight="1" x14ac:dyDescent="0.15">
      <c r="B81" s="13">
        <f>'[1]Công trình'!A271</f>
        <v>7</v>
      </c>
      <c r="C81" s="13" t="str">
        <f>'[1]Công trình'!E271</f>
        <v>AM.11262</v>
      </c>
      <c r="D81" s="14" t="str">
        <f>'[1]Công trình'!F271</f>
        <v>Bốc xuống bằng thủ công - cọc gỗ, cừ tràm</v>
      </c>
      <c r="E81" s="13" t="str">
        <f>'[1]Công trình'!G271</f>
        <v>100 cây</v>
      </c>
      <c r="F81" s="15">
        <f>'[1]Công trình'!P271</f>
        <v>38.298999999999999</v>
      </c>
      <c r="G81" s="16">
        <f>'[1]Công trình'!Q271+'[1]Công trình'!R271</f>
        <v>0</v>
      </c>
      <c r="H81" s="16">
        <f>'[1]Chiết tính'!H$1122</f>
        <v>140828.80000000002</v>
      </c>
      <c r="I81" s="16">
        <f>'[1]Công trình'!T271</f>
        <v>0</v>
      </c>
      <c r="J81" s="16">
        <f>'[1]Chiết tính'!H$1133</f>
        <v>174392.30328206404</v>
      </c>
      <c r="K81" s="16">
        <f t="shared" si="5"/>
        <v>6679050.8233997701</v>
      </c>
      <c r="L81" s="4"/>
      <c r="M81" s="4"/>
      <c r="N81" s="1">
        <v>1</v>
      </c>
      <c r="O81" s="33">
        <v>6679050.8233997701</v>
      </c>
      <c r="P81" s="30">
        <f t="shared" si="3"/>
        <v>0</v>
      </c>
    </row>
    <row r="82" spans="2:16" ht="40.5" customHeight="1" x14ac:dyDescent="0.15">
      <c r="B82" s="13">
        <f>'[1]Công trình'!A274</f>
        <v>8</v>
      </c>
      <c r="C82" s="13" t="str">
        <f>'[1]Công trình'!E274</f>
        <v>AM.21101</v>
      </c>
      <c r="D82" s="14" t="str">
        <f>'[1]Công trình'!F274</f>
        <v>Vận chuyển bằng thủ công, cự ly vận chuyển 10m khởi điểm - Cọc gỗ, cừ tràm</v>
      </c>
      <c r="E82" s="13" t="str">
        <f>'[1]Công trình'!G274</f>
        <v>100 cây</v>
      </c>
      <c r="F82" s="15">
        <f>'[1]Công trình'!P274</f>
        <v>38.298999999999999</v>
      </c>
      <c r="G82" s="16">
        <f>'[1]Công trình'!Q274+'[1]Công trình'!R274</f>
        <v>0</v>
      </c>
      <c r="H82" s="16">
        <f>'[1]Chiết tính'!H$1135</f>
        <v>13579.92</v>
      </c>
      <c r="I82" s="16">
        <f>'[1]Công trình'!T274</f>
        <v>0</v>
      </c>
      <c r="J82" s="16">
        <f>'[1]Chiết tính'!H$1146</f>
        <v>16816.400673627602</v>
      </c>
      <c r="K82" s="16">
        <f t="shared" si="5"/>
        <v>644051.32939926349</v>
      </c>
      <c r="L82" s="4"/>
      <c r="M82" s="4"/>
      <c r="N82" s="1">
        <v>1</v>
      </c>
      <c r="O82" s="33">
        <v>644051.32939926349</v>
      </c>
      <c r="P82" s="30">
        <f t="shared" si="3"/>
        <v>0</v>
      </c>
    </row>
    <row r="83" spans="2:16" ht="28.5" customHeight="1" x14ac:dyDescent="0.15">
      <c r="B83" s="13">
        <f>'[1]Công trình'!A276</f>
        <v>9</v>
      </c>
      <c r="C83" s="13" t="str">
        <f>'[1]Công trình'!E276</f>
        <v>AM.11282</v>
      </c>
      <c r="D83" s="14" t="str">
        <f>'[1]Công trình'!F276</f>
        <v>Bốc xuống bằng thủ công - thép các loại</v>
      </c>
      <c r="E83" s="13" t="str">
        <f>'[1]Công trình'!G276</f>
        <v>tấn</v>
      </c>
      <c r="F83" s="15">
        <f>'[1]Công trình'!P276</f>
        <v>75.893000000000001</v>
      </c>
      <c r="G83" s="16">
        <f>'[1]Công trình'!Q276+'[1]Công trình'!R276</f>
        <v>0</v>
      </c>
      <c r="H83" s="16">
        <f>'[1]Chiết tính'!H$1148</f>
        <v>52810.799999999996</v>
      </c>
      <c r="I83" s="16">
        <f>'[1]Công trình'!T276</f>
        <v>0</v>
      </c>
      <c r="J83" s="16">
        <f>'[1]Chiết tính'!H$1159</f>
        <v>65397.113730773992</v>
      </c>
      <c r="K83" s="16">
        <f t="shared" si="5"/>
        <v>4963183.1523696305</v>
      </c>
      <c r="L83" s="4"/>
      <c r="M83" s="4"/>
      <c r="N83" s="1">
        <v>1</v>
      </c>
      <c r="O83" s="33">
        <v>4963183.1523696305</v>
      </c>
      <c r="P83" s="30">
        <f t="shared" si="3"/>
        <v>0</v>
      </c>
    </row>
    <row r="84" spans="2:16" ht="40.5" customHeight="1" x14ac:dyDescent="0.15">
      <c r="B84" s="13">
        <f>'[1]Công trình'!A278</f>
        <v>10</v>
      </c>
      <c r="C84" s="13" t="str">
        <f>'[1]Công trình'!E278</f>
        <v>AM.21121</v>
      </c>
      <c r="D84" s="14" t="str">
        <f>'[1]Công trình'!F278</f>
        <v>Vận chuyển bằng thủ công, cự ly vận chuyển 10m khởi điểm - Sắt thép các loại</v>
      </c>
      <c r="E84" s="13" t="str">
        <f>'[1]Công trình'!G278</f>
        <v>tấn</v>
      </c>
      <c r="F84" s="15">
        <f>'[1]Công trình'!P278</f>
        <v>75.893000000000001</v>
      </c>
      <c r="G84" s="16">
        <f>'[1]Công trình'!Q278+'[1]Công trình'!R278</f>
        <v>0</v>
      </c>
      <c r="H84" s="16">
        <f>'[1]Chiết tính'!H$1161</f>
        <v>20369.88</v>
      </c>
      <c r="I84" s="16">
        <f>'[1]Công trình'!T278</f>
        <v>0</v>
      </c>
      <c r="J84" s="16">
        <f>'[1]Chiết tính'!H$1172</f>
        <v>25224.601010441402</v>
      </c>
      <c r="K84" s="16">
        <f t="shared" si="5"/>
        <v>1914370.6444854294</v>
      </c>
      <c r="L84" s="4"/>
      <c r="M84" s="4"/>
      <c r="N84" s="1">
        <v>1</v>
      </c>
      <c r="O84" s="33">
        <v>1914370.6444854294</v>
      </c>
      <c r="P84" s="30">
        <f t="shared" si="3"/>
        <v>0</v>
      </c>
    </row>
    <row r="85" spans="2:16" ht="15.75" customHeight="1" x14ac:dyDescent="0.15">
      <c r="B85" s="13">
        <f>'[1]Công trình'!A280</f>
        <v>11</v>
      </c>
      <c r="C85" s="13" t="str">
        <f>'[1]Công trình'!E280</f>
        <v>AM.11252</v>
      </c>
      <c r="D85" s="14" t="str">
        <f>'[1]Công trình'!F280</f>
        <v>Bốc xuống bằng thủ công - gỗ các loại</v>
      </c>
      <c r="E85" s="13" t="str">
        <f>'[1]Công trình'!G280</f>
        <v>m3</v>
      </c>
      <c r="F85" s="15">
        <f>'[1]Công trình'!P280</f>
        <v>0.35199999999999998</v>
      </c>
      <c r="G85" s="16">
        <f>'[1]Công trình'!Q280+'[1]Công trình'!R280</f>
        <v>0</v>
      </c>
      <c r="H85" s="16">
        <f>'[1]Chiết tính'!H$1174</f>
        <v>22633.200000000001</v>
      </c>
      <c r="I85" s="16">
        <f>'[1]Công trình'!T280</f>
        <v>0</v>
      </c>
      <c r="J85" s="16">
        <f>'[1]Chiết tính'!H$1185</f>
        <v>28027.334456046003</v>
      </c>
      <c r="K85" s="16">
        <f t="shared" si="5"/>
        <v>9865.6217285281928</v>
      </c>
      <c r="L85" s="4"/>
      <c r="M85" s="4"/>
      <c r="N85" s="1">
        <v>1</v>
      </c>
      <c r="O85" s="33">
        <v>9865.6217285281928</v>
      </c>
      <c r="P85" s="30">
        <f t="shared" si="3"/>
        <v>0</v>
      </c>
    </row>
    <row r="86" spans="2:16" ht="28.5" customHeight="1" x14ac:dyDescent="0.15">
      <c r="B86" s="21">
        <f>'[1]Công trình'!A285</f>
        <v>12</v>
      </c>
      <c r="C86" s="21" t="str">
        <f>'[1]Công trình'!E285</f>
        <v>AM.21091</v>
      </c>
      <c r="D86" s="22" t="str">
        <f>'[1]Công trình'!F285</f>
        <v>Vận chuyển bằng thủ công, cự ly vận chuyển 10m khởi điểm - Gỗ các loại</v>
      </c>
      <c r="E86" s="21" t="str">
        <f>'[1]Công trình'!G285</f>
        <v>m3</v>
      </c>
      <c r="F86" s="23">
        <f>'[1]Công trình'!P285</f>
        <v>0.35199999999999998</v>
      </c>
      <c r="G86" s="24">
        <f>'[1]Công trình'!Q285+'[1]Công trình'!R285</f>
        <v>0</v>
      </c>
      <c r="H86" s="24">
        <f>'[1]Chiết tính'!H$1187</f>
        <v>12574</v>
      </c>
      <c r="I86" s="24">
        <f>'[1]Công trình'!T285</f>
        <v>0</v>
      </c>
      <c r="J86" s="24">
        <f>'[1]Chiết tính'!H$1198</f>
        <v>15570.741364469997</v>
      </c>
      <c r="K86" s="24">
        <f t="shared" si="5"/>
        <v>5480.9009602934384</v>
      </c>
      <c r="L86" s="4"/>
      <c r="M86" s="4"/>
      <c r="N86" s="1">
        <v>1</v>
      </c>
      <c r="O86" s="33">
        <v>5480.9009602934384</v>
      </c>
      <c r="P86" s="30">
        <f t="shared" si="3"/>
        <v>0</v>
      </c>
    </row>
    <row r="87" spans="2:16" ht="19.5" customHeight="1" x14ac:dyDescent="0.15">
      <c r="B87" s="25"/>
      <c r="C87" s="25"/>
      <c r="D87" s="26" t="s">
        <v>11</v>
      </c>
      <c r="E87" s="26"/>
      <c r="F87" s="27"/>
      <c r="G87" s="28"/>
      <c r="H87" s="28"/>
      <c r="I87" s="28"/>
      <c r="J87" s="28"/>
      <c r="K87" s="29">
        <f>ROUND(SUM(K75:K86),0)</f>
        <v>155505045</v>
      </c>
      <c r="L87" s="29">
        <f t="shared" ref="L87:O87" si="6">ROUND(SUM(L75:L86),0)</f>
        <v>0</v>
      </c>
      <c r="M87" s="29">
        <f t="shared" si="6"/>
        <v>0</v>
      </c>
      <c r="N87" s="29">
        <f t="shared" si="6"/>
        <v>12</v>
      </c>
      <c r="O87" s="29">
        <f t="shared" si="6"/>
        <v>155505045</v>
      </c>
    </row>
    <row r="88" spans="2:16" ht="18.75" customHeight="1" x14ac:dyDescent="0.15">
      <c r="B88" s="25"/>
      <c r="C88" s="25"/>
      <c r="D88" s="26" t="s">
        <v>13</v>
      </c>
      <c r="E88" s="26"/>
      <c r="F88" s="27"/>
      <c r="G88" s="28"/>
      <c r="H88" s="28"/>
      <c r="I88" s="28"/>
      <c r="J88" s="28"/>
      <c r="K88" s="29">
        <f>ROUND(K73+K87,0)</f>
        <v>6482295379</v>
      </c>
      <c r="L88" s="29">
        <f t="shared" ref="L88:O88" si="7">ROUND(L73+L87,0)</f>
        <v>0</v>
      </c>
      <c r="M88" s="29">
        <f t="shared" si="7"/>
        <v>0</v>
      </c>
      <c r="N88" s="29">
        <f t="shared" si="7"/>
        <v>66</v>
      </c>
      <c r="O88" s="29">
        <f t="shared" si="7"/>
        <v>6408130912</v>
      </c>
    </row>
    <row r="89" spans="2:16" ht="26.25" customHeight="1" x14ac:dyDescent="0.15">
      <c r="B89" s="26"/>
      <c r="C89" s="26"/>
      <c r="D89" s="26" t="s">
        <v>6</v>
      </c>
      <c r="E89" s="26"/>
      <c r="F89" s="27"/>
      <c r="G89" s="28"/>
      <c r="H89" s="28"/>
      <c r="I89" s="28"/>
      <c r="J89" s="28"/>
      <c r="K89" s="29">
        <f>ROUND(K88,-3)</f>
        <v>6482295000</v>
      </c>
      <c r="L89" s="4"/>
      <c r="M89" s="4"/>
    </row>
    <row r="90" spans="2:16" ht="22.5" customHeight="1" x14ac:dyDescent="0.15">
      <c r="B90" s="48" t="s">
        <v>7</v>
      </c>
      <c r="C90" s="49"/>
      <c r="D90" s="50"/>
      <c r="E90" s="49"/>
      <c r="F90" s="51"/>
      <c r="G90" s="50"/>
      <c r="H90" s="50"/>
      <c r="I90" s="50"/>
      <c r="J90" s="50"/>
      <c r="K90" s="52"/>
      <c r="L90" s="5"/>
      <c r="M90" s="5"/>
    </row>
    <row r="93" spans="2:16" ht="15" customHeight="1" x14ac:dyDescent="0.15">
      <c r="K93" s="29">
        <f>+K89*30%</f>
        <v>1944688500</v>
      </c>
    </row>
    <row r="94" spans="2:16" ht="15" customHeight="1" x14ac:dyDescent="0.15">
      <c r="K94" s="29">
        <f>+K89*50%</f>
        <v>3241147500</v>
      </c>
    </row>
    <row r="95" spans="2:16" ht="15" customHeight="1" x14ac:dyDescent="0.15">
      <c r="K95" s="1">
        <f>+K89*2%</f>
        <v>129645900</v>
      </c>
    </row>
    <row r="96" spans="2:16" ht="15" customHeight="1" x14ac:dyDescent="0.15">
      <c r="O96" s="31">
        <v>6509384000</v>
      </c>
    </row>
    <row r="97" spans="15:15" ht="15" customHeight="1" x14ac:dyDescent="0.15">
      <c r="O97" s="31">
        <f>+O96-K89</f>
        <v>27089000</v>
      </c>
    </row>
  </sheetData>
  <mergeCells count="3">
    <mergeCell ref="B1:M1"/>
    <mergeCell ref="B2:M2"/>
    <mergeCell ref="B90:K90"/>
  </mergeCells>
  <pageMargins left="1.1875" right="0" top="0.80208333333333337" bottom="0.80208333333333337" header="0.40625" footer="0.40625"/>
  <pageSetup paperSize="9" scale="94" orientation="portrait" blackAndWhite="1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324CD-DBC1-4DEC-AEC0-C031EAAA0799}">
  <sheetPr>
    <pageSetUpPr fitToPage="1"/>
  </sheetPr>
  <dimension ref="C1:P15"/>
  <sheetViews>
    <sheetView view="pageBreakPreview" topLeftCell="A3" zoomScaleNormal="100" zoomScaleSheetLayoutView="100" workbookViewId="0">
      <selection activeCell="D11" sqref="D11"/>
    </sheetView>
  </sheetViews>
  <sheetFormatPr defaultRowHeight="18.75" x14ac:dyDescent="0.3"/>
  <cols>
    <col min="1" max="2" width="9.33203125" style="35"/>
    <col min="3" max="3" width="11" style="35" customWidth="1"/>
    <col min="4" max="4" width="21.83203125" style="35" customWidth="1"/>
    <col min="5" max="5" width="26.83203125" style="35" customWidth="1"/>
    <col min="6" max="6" width="25.6640625" style="35" customWidth="1"/>
    <col min="7" max="7" width="28.83203125" style="35" customWidth="1"/>
    <col min="8" max="8" width="29.83203125" style="35" customWidth="1"/>
    <col min="9" max="9" width="17.5" style="35" customWidth="1"/>
    <col min="10" max="11" width="9.33203125" style="35"/>
    <col min="12" max="12" width="26" style="35" customWidth="1"/>
    <col min="13" max="13" width="37.1640625" style="29" customWidth="1"/>
    <col min="14" max="16384" width="9.33203125" style="35"/>
  </cols>
  <sheetData>
    <row r="1" spans="3:16" hidden="1" x14ac:dyDescent="0.3"/>
    <row r="2" spans="3:16" hidden="1" x14ac:dyDescent="0.3"/>
    <row r="3" spans="3:16" s="1" customFormat="1" ht="26.25" customHeight="1" x14ac:dyDescent="0.15">
      <c r="C3" s="45" t="s">
        <v>22</v>
      </c>
      <c r="D3" s="45"/>
      <c r="E3" s="45"/>
      <c r="F3" s="45"/>
      <c r="G3" s="45"/>
      <c r="H3" s="45"/>
      <c r="I3" s="45"/>
      <c r="M3" s="29"/>
      <c r="P3" s="31"/>
    </row>
    <row r="4" spans="3:16" s="1" customFormat="1" ht="32.25" customHeight="1" x14ac:dyDescent="0.15">
      <c r="C4" s="47" t="s">
        <v>23</v>
      </c>
      <c r="D4" s="47"/>
      <c r="E4" s="47"/>
      <c r="F4" s="47"/>
      <c r="G4" s="47"/>
      <c r="H4" s="47"/>
      <c r="I4" s="47"/>
      <c r="M4" s="29"/>
      <c r="P4" s="31"/>
    </row>
    <row r="5" spans="3:16" hidden="1" x14ac:dyDescent="0.3">
      <c r="C5" s="53"/>
      <c r="D5" s="53"/>
      <c r="E5" s="53"/>
      <c r="F5" s="53"/>
      <c r="G5" s="53"/>
      <c r="H5" s="53"/>
      <c r="I5" s="37"/>
    </row>
    <row r="6" spans="3:16" ht="13.5" customHeight="1" x14ac:dyDescent="0.3"/>
    <row r="7" spans="3:16" x14ac:dyDescent="0.3">
      <c r="C7" s="35" t="s">
        <v>24</v>
      </c>
      <c r="L7" s="29">
        <v>6482295000</v>
      </c>
    </row>
    <row r="8" spans="3:16" x14ac:dyDescent="0.3">
      <c r="C8" s="35" t="s">
        <v>25</v>
      </c>
      <c r="L8" s="29">
        <f>+L7*30%</f>
        <v>1944688500</v>
      </c>
    </row>
    <row r="9" spans="3:16" x14ac:dyDescent="0.3">
      <c r="C9" s="35" t="s">
        <v>20</v>
      </c>
      <c r="L9" s="29">
        <v>1928000000</v>
      </c>
    </row>
    <row r="10" spans="3:16" x14ac:dyDescent="0.3">
      <c r="L10" s="29">
        <f>+L9*0.5</f>
        <v>964000000</v>
      </c>
    </row>
    <row r="11" spans="3:16" s="36" customFormat="1" ht="37.5" x14ac:dyDescent="0.3">
      <c r="C11" s="38" t="s">
        <v>14</v>
      </c>
      <c r="D11" s="38" t="s">
        <v>15</v>
      </c>
      <c r="E11" s="38" t="s">
        <v>16</v>
      </c>
      <c r="F11" s="38" t="s">
        <v>17</v>
      </c>
      <c r="G11" s="38" t="s">
        <v>18</v>
      </c>
      <c r="H11" s="38" t="s">
        <v>19</v>
      </c>
      <c r="I11" s="38" t="s">
        <v>34</v>
      </c>
      <c r="L11" s="29" t="e">
        <f>+E12-L10</f>
        <v>#VALUE!</v>
      </c>
      <c r="M11" s="29"/>
    </row>
    <row r="12" spans="3:16" ht="75" x14ac:dyDescent="0.3">
      <c r="C12" s="40">
        <v>1</v>
      </c>
      <c r="D12" s="41" t="s">
        <v>26</v>
      </c>
      <c r="E12" s="44" t="s">
        <v>35</v>
      </c>
      <c r="F12" s="40" t="s">
        <v>27</v>
      </c>
      <c r="G12" s="39" t="s">
        <v>33</v>
      </c>
      <c r="H12" s="40" t="s">
        <v>28</v>
      </c>
      <c r="I12" s="40"/>
      <c r="L12" s="29">
        <f>+L7*50%</f>
        <v>3241147500</v>
      </c>
    </row>
    <row r="13" spans="3:16" ht="81.75" customHeight="1" x14ac:dyDescent="0.3">
      <c r="C13" s="40">
        <v>2</v>
      </c>
      <c r="D13" s="41" t="s">
        <v>29</v>
      </c>
      <c r="E13" s="44" t="s">
        <v>36</v>
      </c>
      <c r="F13" s="40" t="s">
        <v>27</v>
      </c>
      <c r="G13" s="39" t="s">
        <v>33</v>
      </c>
      <c r="H13" s="40" t="s">
        <v>30</v>
      </c>
      <c r="I13" s="40"/>
      <c r="L13" s="42">
        <f>+L12-L8*0.5</f>
        <v>2268803250</v>
      </c>
      <c r="M13" s="29">
        <f>+L7*0.8</f>
        <v>5185836000</v>
      </c>
    </row>
    <row r="14" spans="3:16" ht="56.25" x14ac:dyDescent="0.3">
      <c r="C14" s="40">
        <v>3</v>
      </c>
      <c r="D14" s="41" t="s">
        <v>31</v>
      </c>
      <c r="E14" s="44" t="s">
        <v>37</v>
      </c>
      <c r="F14" s="40" t="s">
        <v>32</v>
      </c>
      <c r="G14" s="39" t="s">
        <v>33</v>
      </c>
      <c r="H14" s="43">
        <v>0</v>
      </c>
      <c r="I14" s="43"/>
      <c r="L14" s="42">
        <f>+L7*0.95</f>
        <v>6158180250</v>
      </c>
      <c r="M14" s="29">
        <f>+M13-L8*0.5</f>
        <v>4213491750</v>
      </c>
    </row>
    <row r="15" spans="3:16" ht="7.5" customHeight="1" x14ac:dyDescent="0.3"/>
  </sheetData>
  <mergeCells count="3">
    <mergeCell ref="C5:H5"/>
    <mergeCell ref="C3:I3"/>
    <mergeCell ref="C4:I4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phụ lục 01</vt:lpstr>
      <vt:lpstr>Phụ lục 02</vt:lpstr>
      <vt:lpstr>'phụ lục 01'!Print_Area</vt:lpstr>
      <vt:lpstr>'Phụ lục 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2026-09-20T17:15:02Z</dcterms:created>
  <dcterms:modified xsi:type="dcterms:W3CDTF">2026-09-20T18:31:35Z</dcterms:modified>
</cp:coreProperties>
</file>