
<file path=[Content_Types].xml><?xml version="1.0" encoding="utf-8"?>
<Types xmlns="http://schemas.openxmlformats.org/package/2006/content-types">
  <Default Extension="xml" ContentType="application/xml"/>
  <Default Extension="vml" ContentType="application/vnd.openxmlformats-officedocument.vmlDrawing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xWindow="120" yWindow="15" windowWidth="17100" windowHeight="10110" tabRatio="890" firstSheet="14" activeTab="26"/>
  </bookViews>
  <sheets>
    <sheet name="XXXX" sheetId="57" state="veryHidden" r:id="rId1"/>
    <sheet name="Công trình" sheetId="1" r:id="rId2"/>
    <sheet name="Giá tháng" sheetId="2" r:id="rId3"/>
    <sheet name="Đầu vào" sheetId="3" r:id="rId4"/>
    <sheet name="Nhân công" sheetId="4" r:id="rId5"/>
    <sheet name="Máy" sheetId="5" r:id="rId6"/>
    <sheet name="HaoPhiVatTu" sheetId="6" r:id="rId7"/>
    <sheet name="Tổng hợp VT" sheetId="7" r:id="rId8"/>
    <sheet name="THVT gộp" sheetId="8" state="hidden" r:id="rId9"/>
    <sheet name="Cước VC" sheetId="9" r:id="rId10"/>
    <sheet name="Cước bộ" sheetId="10" state="hidden" r:id="rId11"/>
    <sheet name="Đơn giá chi tiết" sheetId="11" state="hidden" r:id="rId12"/>
    <sheet name="Giá tổng hợp" sheetId="12" state="hidden" r:id="rId13"/>
    <sheet name="THKP hạng mục" sheetId="13" r:id="rId14"/>
    <sheet name="TH chi phí XD" sheetId="14" r:id="rId15"/>
    <sheet name="TH chi phí TB" sheetId="15" r:id="rId16"/>
    <sheet name="HM chung" sheetId="16" state="hidden" r:id="rId17"/>
    <sheet name="Bồi thường" sheetId="17" r:id="rId18"/>
    <sheet name="Dự phòng" sheetId="18" state="hidden" r:id="rId19"/>
    <sheet name="TH kinh phí" sheetId="19" state="hidden" r:id="rId20"/>
    <sheet name="Chi tiết KL" sheetId="20" state="hidden" r:id="rId21"/>
    <sheet name="Luật XD" sheetId="21" state="hidden" r:id="rId22"/>
    <sheet name="Công trình TL" sheetId="22" state="hidden" r:id="rId23"/>
    <sheet name="Chiết tính" sheetId="23" r:id="rId24"/>
    <sheet name="Hệ số" sheetId="24" state="hidden" r:id="rId25"/>
    <sheet name="Đơn giá TH" sheetId="25" state="hidden" r:id="rId26"/>
    <sheet name="Dự thầu" sheetId="26" r:id="rId27"/>
    <sheet name="HM chung thầu" sheetId="27" state="hidden" r:id="rId28"/>
    <sheet name="Dự phòng thầu" sheetId="28" state="hidden" r:id="rId29"/>
    <sheet name="Dự toán gói thầu" sheetId="29" state="hidden" r:id="rId30"/>
    <sheet name="Phân tích VT" sheetId="30" state="hidden" r:id="rId31"/>
    <sheet name="Bìa" sheetId="31" state="hidden" r:id="rId32"/>
    <sheet name="NhiênLiệu" sheetId="32" state="hidden" r:id="rId33"/>
    <sheet name="Thẩm định" sheetId="33" state="hidden" r:id="rId34"/>
    <sheet name="TH chi phí tư vấn" sheetId="34" state="hidden" r:id="rId35"/>
    <sheet name="Thép" sheetId="35" state="hidden" r:id="rId36"/>
    <sheet name="HSXL" sheetId="36" r:id="rId37"/>
    <sheet name="Định mức tư vấn" sheetId="37" state="hidden" r:id="rId38"/>
    <sheet name="Quyết toán" sheetId="38" state="hidden" r:id="rId39"/>
    <sheet name="Giá tháng QT" sheetId="39" state="hidden" r:id="rId40"/>
    <sheet name="Đầu vào QT" sheetId="40" state="hidden" r:id="rId41"/>
    <sheet name="Nhân công QT" sheetId="41" state="hidden" r:id="rId42"/>
    <sheet name="Máy QT" sheetId="42" state="hidden" r:id="rId43"/>
    <sheet name="HaoPhiVatTu QT" sheetId="43" state="hidden" r:id="rId44"/>
    <sheet name="Tổng hợp VT QT" sheetId="44" state="hidden" r:id="rId45"/>
    <sheet name="Cước VC QT" sheetId="45" state="hidden" r:id="rId46"/>
    <sheet name="Cước bộ QT" sheetId="46" state="hidden" r:id="rId47"/>
    <sheet name="NhiênLiệu QT" sheetId="47" state="hidden" r:id="rId48"/>
    <sheet name="Chiết tính QT" sheetId="48" state="hidden" r:id="rId49"/>
    <sheet name="Dự thầu QT" sheetId="49" state="hidden" r:id="rId50"/>
    <sheet name="Hệ số QT" sheetId="50" state="hidden" r:id="rId51"/>
    <sheet name="HSXLQT" sheetId="51" state="hidden" r:id="rId52"/>
    <sheet name="KL hoàn thành" sheetId="52" state="hidden" r:id="rId53"/>
    <sheet name="KL phát sinh" sheetId="53" state="hidden" r:id="rId54"/>
    <sheet name="Hệ số Pn" sheetId="54" state="hidden" r:id="rId55"/>
    <sheet name="Tổng hợp QT" sheetId="55" state="hidden" r:id="rId56"/>
    <sheet name="Cấu hình" sheetId="56" state="hidden" r:id="rId5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/>
  </authors>
  <commentList>
    <comment ref="F6" authorId="0">
      <text>
        <r>
          <rPr>
            <sz val="8.25"/>
            <color indexed="8"/>
            <rFont val="Microsoft Sans Serif"/>
            <charset val="0"/>
          </rPr>
          <t>Có thể thay đổi tên Hạng Mục đầu tiên tại ô này.</t>
        </r>
      </text>
    </comment>
    <comment ref="F8" authorId="0">
      <text>
        <r>
          <rPr>
            <sz val="8.25"/>
            <color indexed="8"/>
            <rFont val="Microsoft Sans Serif"/>
            <charset val="0"/>
          </rPr>
          <t>Phát rừng tạo mặt bằng bằng thủ công. Phát rừng loại IV, mật độ cây tiêu chuẩn trên 100m2 rừng : &lt;= 3 cây</t>
        </r>
      </text>
    </comment>
    <comment ref="S8" authorId="0">
      <text>
        <r>
          <rPr>
            <sz val="8.25"/>
            <color indexed="8"/>
            <rFont val="Microsoft Sans Serif"/>
            <charset val="0"/>
          </rPr>
          <t>626185</t>
        </r>
      </text>
    </comment>
    <comment ref="F14" authorId="0">
      <text>
        <r>
          <rPr>
            <sz val="8.25"/>
            <color indexed="8"/>
            <rFont val="Microsoft Sans Serif"/>
            <charset val="0"/>
          </rPr>
          <t>Đóng cọc ván thép (cừ Larsen) trên cạn bằng máy đóng cọc 1,8T, chiều dài cọc &lt;=12 m, đất cấp I</t>
        </r>
      </text>
    </comment>
    <comment ref="S14" authorId="0">
      <text>
        <r>
          <rPr>
            <sz val="8.25"/>
            <color indexed="8"/>
            <rFont val="Microsoft Sans Serif"/>
            <charset val="0"/>
          </rPr>
          <t>2019017</t>
        </r>
      </text>
    </comment>
    <comment ref="T14" authorId="0">
      <text>
        <r>
          <rPr>
            <sz val="8.25"/>
            <color indexed="8"/>
            <rFont val="Microsoft Sans Serif"/>
            <charset val="0"/>
          </rPr>
          <t>4410304</t>
        </r>
      </text>
    </comment>
    <comment ref="F37" authorId="0">
      <text>
        <r>
          <rPr>
            <sz val="8.25"/>
            <color indexed="8"/>
            <rFont val="Microsoft Sans Serif"/>
            <charset val="0"/>
          </rPr>
          <t>Nhổ cừ Larsen bằng búa rung 60kW - Dưới nước</t>
        </r>
      </text>
    </comment>
    <comment ref="S37" authorId="0">
      <text>
        <r>
          <rPr>
            <sz val="8.25"/>
            <color indexed="8"/>
            <rFont val="Microsoft Sans Serif"/>
            <charset val="0"/>
          </rPr>
          <t>873497</t>
        </r>
      </text>
    </comment>
    <comment ref="T37" authorId="0">
      <text>
        <r>
          <rPr>
            <sz val="8.25"/>
            <color indexed="8"/>
            <rFont val="Microsoft Sans Serif"/>
            <charset val="0"/>
          </rPr>
          <t>4271851</t>
        </r>
      </text>
    </comment>
    <comment ref="F47" authorId="0">
      <text>
        <r>
          <rPr>
            <sz val="8.25"/>
            <color indexed="8"/>
            <rFont val="Microsoft Sans Serif"/>
            <charset val="0"/>
          </rPr>
          <t>Rải vải địa kỹ thuật làm nền đường, mái đê, đập</t>
        </r>
      </text>
    </comment>
    <comment ref="Q47" authorId="0">
      <text>
        <r>
          <rPr>
            <sz val="8.25"/>
            <color indexed="8"/>
            <rFont val="Microsoft Sans Serif"/>
            <charset val="0"/>
          </rPr>
          <t>1094184</t>
        </r>
      </text>
    </comment>
    <comment ref="S47" authorId="0">
      <text>
        <r>
          <rPr>
            <sz val="8.25"/>
            <color indexed="8"/>
            <rFont val="Microsoft Sans Serif"/>
            <charset val="0"/>
          </rPr>
          <t>356653</t>
        </r>
      </text>
    </comment>
    <comment ref="F52" authorId="0">
      <text>
        <r>
          <rPr>
            <sz val="8.25"/>
            <color indexed="8"/>
            <rFont val="Microsoft Sans Serif"/>
            <charset val="0"/>
          </rPr>
          <t>Xói hút bùn trong khung vây phòng nước, các trụ dưới nước</t>
        </r>
      </text>
    </comment>
    <comment ref="Q52" authorId="0">
      <text>
        <r>
          <rPr>
            <sz val="8.25"/>
            <color indexed="8"/>
            <rFont val="Microsoft Sans Serif"/>
            <charset val="0"/>
          </rPr>
          <t>2546</t>
        </r>
      </text>
    </comment>
    <comment ref="S52" authorId="0">
      <text>
        <r>
          <rPr>
            <sz val="8.25"/>
            <color indexed="8"/>
            <rFont val="Microsoft Sans Serif"/>
            <charset val="0"/>
          </rPr>
          <t>85503</t>
        </r>
      </text>
    </comment>
    <comment ref="T52" authorId="0">
      <text>
        <r>
          <rPr>
            <sz val="8.25"/>
            <color indexed="8"/>
            <rFont val="Microsoft Sans Serif"/>
            <charset val="0"/>
          </rPr>
          <t>745410</t>
        </r>
      </text>
    </comment>
    <comment ref="F56" authorId="0">
      <text>
        <r>
          <rPr>
            <sz val="8.25"/>
            <color indexed="8"/>
            <rFont val="Microsoft Sans Serif"/>
            <charset val="0"/>
          </rPr>
          <t>Đào móng công trình, chiều rộng móng &lt;= 6m, bằng máy đào 0,8m3, đất cấp I</t>
        </r>
      </text>
    </comment>
    <comment ref="S56" authorId="0">
      <text>
        <r>
          <rPr>
            <sz val="8.25"/>
            <color indexed="8"/>
            <rFont val="Microsoft Sans Serif"/>
            <charset val="0"/>
          </rPr>
          <t>734322</t>
        </r>
      </text>
    </comment>
    <comment ref="T56" authorId="0">
      <text>
        <r>
          <rPr>
            <sz val="8.25"/>
            <color indexed="8"/>
            <rFont val="Microsoft Sans Serif"/>
            <charset val="0"/>
          </rPr>
          <t>1038972</t>
        </r>
      </text>
    </comment>
    <comment ref="F64" authorId="0">
      <text>
        <r>
          <rPr>
            <sz val="8.25"/>
            <color indexed="8"/>
            <rFont val="Microsoft Sans Serif"/>
            <charset val="0"/>
          </rPr>
          <t>Đào móng công trình, chiều rộng móng &lt;= 6m, bằng máy đào 0,8m3, đất cấp I</t>
        </r>
      </text>
    </comment>
    <comment ref="S64" authorId="0">
      <text>
        <r>
          <rPr>
            <sz val="8.25"/>
            <color indexed="8"/>
            <rFont val="Microsoft Sans Serif"/>
            <charset val="0"/>
          </rPr>
          <t>734322</t>
        </r>
      </text>
    </comment>
    <comment ref="T64" authorId="0">
      <text>
        <r>
          <rPr>
            <sz val="8.25"/>
            <color indexed="8"/>
            <rFont val="Microsoft Sans Serif"/>
            <charset val="0"/>
          </rPr>
          <t>1038972</t>
        </r>
      </text>
    </comment>
    <comment ref="F68" authorId="0">
      <text>
        <r>
          <rPr>
            <sz val="8.25"/>
            <color indexed="8"/>
            <rFont val="Microsoft Sans Serif"/>
            <charset val="0"/>
          </rPr>
          <t>Vận chuyển đất bằng ôtô tự đổ 5 tấn trong phạm vi &lt;= 1000m, đất cấp I</t>
        </r>
      </text>
    </comment>
    <comment ref="T68" authorId="0">
      <text>
        <r>
          <rPr>
            <sz val="8.25"/>
            <color indexed="8"/>
            <rFont val="Microsoft Sans Serif"/>
            <charset val="0"/>
          </rPr>
          <t>2262256</t>
        </r>
      </text>
    </comment>
    <comment ref="F71" authorId="0">
      <text>
        <r>
          <rPr>
            <sz val="8.25"/>
            <color indexed="8"/>
            <rFont val="Microsoft Sans Serif"/>
            <charset val="0"/>
          </rPr>
          <t>Vận chuyển đất bằng ô tô tự đổ 5T 1km tiếp theo trong phạm vi &lt;= 5km, đất cấp I</t>
        </r>
      </text>
    </comment>
    <comment ref="T71" authorId="0">
      <text>
        <r>
          <rPr>
            <sz val="8.25"/>
            <color indexed="8"/>
            <rFont val="Microsoft Sans Serif"/>
            <charset val="0"/>
          </rPr>
          <t>4170420</t>
        </r>
      </text>
    </comment>
    <comment ref="F75" authorId="0">
      <text>
        <r>
          <rPr>
            <sz val="8.25"/>
            <color indexed="8"/>
            <rFont val="Microsoft Sans Serif"/>
            <charset val="0"/>
          </rPr>
          <t>Đóng cọc tre bằng máy đào 0,5m3, chiều dài cọc &gt; 2,5m, đất cấp I</t>
        </r>
      </text>
    </comment>
    <comment ref="Q75" authorId="0">
      <text>
        <r>
          <rPr>
            <sz val="8.25"/>
            <color indexed="8"/>
            <rFont val="Microsoft Sans Serif"/>
            <charset val="0"/>
          </rPr>
          <t>1260000</t>
        </r>
      </text>
    </comment>
    <comment ref="S75" authorId="0">
      <text>
        <r>
          <rPr>
            <sz val="8.25"/>
            <color indexed="8"/>
            <rFont val="Microsoft Sans Serif"/>
            <charset val="0"/>
          </rPr>
          <t>99742</t>
        </r>
      </text>
    </comment>
    <comment ref="T75" authorId="0">
      <text>
        <r>
          <rPr>
            <sz val="8.25"/>
            <color indexed="8"/>
            <rFont val="Microsoft Sans Serif"/>
            <charset val="0"/>
          </rPr>
          <t>262078</t>
        </r>
      </text>
    </comment>
    <comment ref="F82" authorId="0">
      <text>
        <r>
          <rPr>
            <sz val="8.25"/>
            <color indexed="8"/>
            <rFont val="Microsoft Sans Serif"/>
            <charset val="0"/>
          </rPr>
          <t>Đào bùn trong mọi điều kiện, bùn đặc</t>
        </r>
      </text>
    </comment>
    <comment ref="S82" authorId="0">
      <text>
        <r>
          <rPr>
            <sz val="8.25"/>
            <color indexed="8"/>
            <rFont val="Microsoft Sans Serif"/>
            <charset val="0"/>
          </rPr>
          <t>236391</t>
        </r>
      </text>
    </comment>
    <comment ref="F89" authorId="0">
      <text>
        <r>
          <rPr>
            <sz val="8.25"/>
            <color indexed="8"/>
            <rFont val="Microsoft Sans Serif"/>
            <charset val="0"/>
          </rPr>
          <t>Đắp cát công trình bằng thủ công, đắp nền móng công trình</t>
        </r>
      </text>
    </comment>
    <comment ref="Q89" authorId="0">
      <text>
        <r>
          <rPr>
            <sz val="8.25"/>
            <color indexed="8"/>
            <rFont val="Microsoft Sans Serif"/>
            <charset val="0"/>
          </rPr>
          <t>373320</t>
        </r>
      </text>
    </comment>
    <comment ref="S89" authorId="0">
      <text>
        <r>
          <rPr>
            <sz val="8.25"/>
            <color indexed="8"/>
            <rFont val="Microsoft Sans Serif"/>
            <charset val="0"/>
          </rPr>
          <t>113166</t>
        </r>
      </text>
    </comment>
    <comment ref="F95" authorId="0">
      <text>
        <r>
          <rPr>
            <sz val="8.25"/>
            <color indexed="8"/>
            <rFont val="Microsoft Sans Serif"/>
            <charset val="0"/>
          </rPr>
          <t>Ván khuôn thép. Ván khuôn móng dài</t>
        </r>
      </text>
    </comment>
    <comment ref="Q95" authorId="0">
      <text>
        <r>
          <rPr>
            <sz val="8.25"/>
            <color indexed="8"/>
            <rFont val="Microsoft Sans Serif"/>
            <charset val="0"/>
          </rPr>
          <t>1779989</t>
        </r>
      </text>
    </comment>
    <comment ref="S95" authorId="0">
      <text>
        <r>
          <rPr>
            <sz val="8.25"/>
            <color indexed="8"/>
            <rFont val="Microsoft Sans Serif"/>
            <charset val="0"/>
          </rPr>
          <t>3702538</t>
        </r>
      </text>
    </comment>
    <comment ref="T95" authorId="0">
      <text>
        <r>
          <rPr>
            <sz val="8.25"/>
            <color indexed="8"/>
            <rFont val="Microsoft Sans Serif"/>
            <charset val="0"/>
          </rPr>
          <t>385244</t>
        </r>
      </text>
    </comment>
    <comment ref="F104" authorId="0">
      <text>
        <r>
          <rPr>
            <sz val="8.25"/>
            <color indexed="8"/>
            <rFont val="Microsoft Sans Serif"/>
            <charset val="0"/>
          </rPr>
          <t>Đổ bê tông thủ công bằng máy trộn, bê tông lót móng, chiều rộng &lt;= 250 cm, đá 2x4, mác 100</t>
        </r>
      </text>
    </comment>
    <comment ref="Q104" authorId="0">
      <text>
        <r>
          <rPr>
            <sz val="8.25"/>
            <color indexed="8"/>
            <rFont val="Microsoft Sans Serif"/>
            <charset val="0"/>
          </rPr>
          <t>1386679</t>
        </r>
      </text>
    </comment>
    <comment ref="S104" authorId="0">
      <text>
        <r>
          <rPr>
            <sz val="8.25"/>
            <color indexed="8"/>
            <rFont val="Microsoft Sans Serif"/>
            <charset val="0"/>
          </rPr>
          <t>323405</t>
        </r>
      </text>
    </comment>
    <comment ref="T104" authorId="0">
      <text>
        <r>
          <rPr>
            <sz val="8.25"/>
            <color indexed="8"/>
            <rFont val="Microsoft Sans Serif"/>
            <charset val="0"/>
          </rPr>
          <t>71313</t>
        </r>
      </text>
    </comment>
    <comment ref="F110" authorId="0">
      <text>
        <r>
          <rPr>
            <sz val="8.25"/>
            <color indexed="8"/>
            <rFont val="Microsoft Sans Serif"/>
            <charset val="0"/>
          </rPr>
          <t>Công tác gia công lắp dựng cốt thép. Cốt thép móng, đường kính cốt thép &lt;= 18mm</t>
        </r>
      </text>
    </comment>
    <comment ref="Q110" authorId="0">
      <text>
        <r>
          <rPr>
            <sz val="8.25"/>
            <color indexed="8"/>
            <rFont val="Microsoft Sans Serif"/>
            <charset val="0"/>
          </rPr>
          <t>17080600</t>
        </r>
      </text>
    </comment>
    <comment ref="S110" authorId="0">
      <text>
        <r>
          <rPr>
            <sz val="8.25"/>
            <color indexed="8"/>
            <rFont val="Microsoft Sans Serif"/>
            <charset val="0"/>
          </rPr>
          <t>2318242</t>
        </r>
      </text>
    </comment>
    <comment ref="T110" authorId="0">
      <text>
        <r>
          <rPr>
            <sz val="8.25"/>
            <color indexed="8"/>
            <rFont val="Microsoft Sans Serif"/>
            <charset val="0"/>
          </rPr>
          <t>634701</t>
        </r>
      </text>
    </comment>
    <comment ref="F117" authorId="0">
      <text>
        <r>
          <rPr>
            <sz val="8.25"/>
            <color indexed="8"/>
            <rFont val="Microsoft Sans Serif"/>
            <charset val="0"/>
          </rPr>
          <t>Ván khuôn thép. Ván khuôn móng dài</t>
        </r>
      </text>
    </comment>
    <comment ref="Q117" authorId="0">
      <text>
        <r>
          <rPr>
            <sz val="8.25"/>
            <color indexed="8"/>
            <rFont val="Microsoft Sans Serif"/>
            <charset val="0"/>
          </rPr>
          <t>1779989</t>
        </r>
      </text>
    </comment>
    <comment ref="S117" authorId="0">
      <text>
        <r>
          <rPr>
            <sz val="8.25"/>
            <color indexed="8"/>
            <rFont val="Microsoft Sans Serif"/>
            <charset val="0"/>
          </rPr>
          <t>3702538</t>
        </r>
      </text>
    </comment>
    <comment ref="T117" authorId="0">
      <text>
        <r>
          <rPr>
            <sz val="8.25"/>
            <color indexed="8"/>
            <rFont val="Microsoft Sans Serif"/>
            <charset val="0"/>
          </rPr>
          <t>385244</t>
        </r>
      </text>
    </comment>
    <comment ref="F129" authorId="0">
      <text>
        <r>
          <rPr>
            <sz val="8.25"/>
            <color indexed="8"/>
            <rFont val="Microsoft Sans Serif"/>
            <charset val="0"/>
          </rPr>
          <t>Đổ bê tông thủ công bằng máy trộn, bê tông móng, chiều rộng &lt;= 250 cm, đá 1x2, mác 250</t>
        </r>
      </text>
    </comment>
    <comment ref="Q129" authorId="0">
      <text>
        <r>
          <rPr>
            <sz val="8.25"/>
            <color indexed="8"/>
            <rFont val="Microsoft Sans Serif"/>
            <charset val="0"/>
          </rPr>
          <t>1510791</t>
        </r>
      </text>
    </comment>
    <comment ref="S129" authorId="0">
      <text>
        <r>
          <rPr>
            <sz val="8.25"/>
            <color indexed="8"/>
            <rFont val="Microsoft Sans Serif"/>
            <charset val="0"/>
          </rPr>
          <t>371765</t>
        </r>
      </text>
    </comment>
    <comment ref="T129" authorId="0">
      <text>
        <r>
          <rPr>
            <sz val="8.25"/>
            <color indexed="8"/>
            <rFont val="Microsoft Sans Serif"/>
            <charset val="0"/>
          </rPr>
          <t>71683</t>
        </r>
      </text>
    </comment>
    <comment ref="F144" authorId="0">
      <text>
        <r>
          <rPr>
            <sz val="8.25"/>
            <color indexed="8"/>
            <rFont val="Microsoft Sans Serif"/>
            <charset val="0"/>
          </rPr>
          <t>Công tác gia công lắp dựng cốt thép. Cốt thép tường, đường kính cốt thép &lt;= 18mm, chiều cao &lt;= 6m</t>
        </r>
      </text>
    </comment>
    <comment ref="Q144" authorId="0">
      <text>
        <r>
          <rPr>
            <sz val="8.25"/>
            <color indexed="8"/>
            <rFont val="Microsoft Sans Serif"/>
            <charset val="0"/>
          </rPr>
          <t>17080600</t>
        </r>
      </text>
    </comment>
    <comment ref="S144" authorId="0">
      <text>
        <r>
          <rPr>
            <sz val="8.25"/>
            <color indexed="8"/>
            <rFont val="Microsoft Sans Serif"/>
            <charset val="0"/>
          </rPr>
          <t>3107109</t>
        </r>
      </text>
    </comment>
    <comment ref="T144" authorId="0">
      <text>
        <r>
          <rPr>
            <sz val="8.25"/>
            <color indexed="8"/>
            <rFont val="Microsoft Sans Serif"/>
            <charset val="0"/>
          </rPr>
          <t>634701</t>
        </r>
      </text>
    </comment>
    <comment ref="F153" authorId="0">
      <text>
        <r>
          <rPr>
            <sz val="8.25"/>
            <color indexed="8"/>
            <rFont val="Microsoft Sans Serif"/>
            <charset val="0"/>
          </rPr>
          <t>Ván khuôn thép, khung xương thép, cột chống bằng thép ống. Ván khuôn tường, chiều cao &lt;= 28m</t>
        </r>
      </text>
    </comment>
    <comment ref="Q153" authorId="0">
      <text>
        <r>
          <rPr>
            <sz val="8.25"/>
            <color indexed="8"/>
            <rFont val="Microsoft Sans Serif"/>
            <charset val="0"/>
          </rPr>
          <t>2686929</t>
        </r>
      </text>
    </comment>
    <comment ref="S153" authorId="0">
      <text>
        <r>
          <rPr>
            <sz val="8.25"/>
            <color indexed="8"/>
            <rFont val="Microsoft Sans Serif"/>
            <charset val="0"/>
          </rPr>
          <t>8614068</t>
        </r>
      </text>
    </comment>
    <comment ref="T153" authorId="0">
      <text>
        <r>
          <rPr>
            <sz val="8.25"/>
            <color indexed="8"/>
            <rFont val="Microsoft Sans Serif"/>
            <charset val="0"/>
          </rPr>
          <t>1193227</t>
        </r>
      </text>
    </comment>
    <comment ref="F167" authorId="0">
      <text>
        <r>
          <rPr>
            <sz val="8.25"/>
            <color indexed="8"/>
            <rFont val="Microsoft Sans Serif"/>
            <charset val="0"/>
          </rPr>
          <t>Đổ bê tông thủ công bằng máy trộn, bê tông tường chiều dày &lt;= 45cm, chiều cao &lt;= 6m, đá 1x2, mác 250</t>
        </r>
      </text>
    </comment>
    <comment ref="Q167" authorId="0">
      <text>
        <r>
          <rPr>
            <sz val="8.25"/>
            <color indexed="8"/>
            <rFont val="Microsoft Sans Serif"/>
            <charset val="0"/>
          </rPr>
          <t>1570624</t>
        </r>
      </text>
    </comment>
    <comment ref="S167" authorId="0">
      <text>
        <r>
          <rPr>
            <sz val="8.25"/>
            <color indexed="8"/>
            <rFont val="Microsoft Sans Serif"/>
            <charset val="0"/>
          </rPr>
          <t>752598</t>
        </r>
      </text>
    </comment>
    <comment ref="T167" authorId="0">
      <text>
        <r>
          <rPr>
            <sz val="8.25"/>
            <color indexed="8"/>
            <rFont val="Microsoft Sans Serif"/>
            <charset val="0"/>
          </rPr>
          <t>105043</t>
        </r>
      </text>
    </comment>
    <comment ref="F175" authorId="0">
      <text>
        <r>
          <rPr>
            <sz val="8.25"/>
            <color indexed="8"/>
            <rFont val="Microsoft Sans Serif"/>
            <charset val="0"/>
          </rPr>
          <t>Ván khuôn thép, khung xương thép, cột chống bằng thép ống. Ván khuôn sàn mái, chiều cao &lt;= 28m</t>
        </r>
      </text>
    </comment>
    <comment ref="Q175" authorId="0">
      <text>
        <r>
          <rPr>
            <sz val="8.25"/>
            <color indexed="8"/>
            <rFont val="Microsoft Sans Serif"/>
            <charset val="0"/>
          </rPr>
          <t>2493523</t>
        </r>
      </text>
    </comment>
    <comment ref="S175" authorId="0">
      <text>
        <r>
          <rPr>
            <sz val="8.25"/>
            <color indexed="8"/>
            <rFont val="Microsoft Sans Serif"/>
            <charset val="0"/>
          </rPr>
          <t>6044960</t>
        </r>
      </text>
    </comment>
    <comment ref="T175" authorId="0">
      <text>
        <r>
          <rPr>
            <sz val="8.25"/>
            <color indexed="8"/>
            <rFont val="Microsoft Sans Serif"/>
            <charset val="0"/>
          </rPr>
          <t>1193227</t>
        </r>
      </text>
    </comment>
    <comment ref="F182" authorId="0">
      <text>
        <r>
          <rPr>
            <sz val="8.25"/>
            <color indexed="8"/>
            <rFont val="Microsoft Sans Serif"/>
            <charset val="0"/>
          </rPr>
          <t>Công tác gia công lắp dựng cốt thép. Cốt thép sàn mái, đường kính cốt thép &gt; 10mm, chiều cao &lt;= 28m</t>
        </r>
      </text>
    </comment>
    <comment ref="Q182" authorId="0">
      <text>
        <r>
          <rPr>
            <sz val="8.25"/>
            <color indexed="8"/>
            <rFont val="Microsoft Sans Serif"/>
            <charset val="0"/>
          </rPr>
          <t>17182025</t>
        </r>
      </text>
    </comment>
    <comment ref="S182" authorId="0">
      <text>
        <r>
          <rPr>
            <sz val="8.25"/>
            <color indexed="8"/>
            <rFont val="Microsoft Sans Serif"/>
            <charset val="0"/>
          </rPr>
          <t>3034570</t>
        </r>
      </text>
    </comment>
    <comment ref="T182" authorId="0">
      <text>
        <r>
          <rPr>
            <sz val="8.25"/>
            <color indexed="8"/>
            <rFont val="Microsoft Sans Serif"/>
            <charset val="0"/>
          </rPr>
          <t>709869</t>
        </r>
      </text>
    </comment>
    <comment ref="F189" authorId="0">
      <text>
        <r>
          <rPr>
            <sz val="8.25"/>
            <color indexed="8"/>
            <rFont val="Microsoft Sans Serif"/>
            <charset val="0"/>
          </rPr>
          <t>Đổ bê tông bằng máy, đổ bằng cần cẩu, bê tông xà dầm, giằng, sàn mái, chiều cao &lt;= 6m, đá 1x2, mác 250</t>
        </r>
      </text>
    </comment>
    <comment ref="Q189" authorId="0">
      <text>
        <r>
          <rPr>
            <sz val="8.25"/>
            <color indexed="8"/>
            <rFont val="Microsoft Sans Serif"/>
            <charset val="0"/>
          </rPr>
          <t>1514562</t>
        </r>
      </text>
    </comment>
    <comment ref="S189" authorId="0">
      <text>
        <r>
          <rPr>
            <sz val="8.25"/>
            <color indexed="8"/>
            <rFont val="Microsoft Sans Serif"/>
            <charset val="0"/>
          </rPr>
          <t>501732</t>
        </r>
      </text>
    </comment>
    <comment ref="T189" authorId="0">
      <text>
        <r>
          <rPr>
            <sz val="8.25"/>
            <color indexed="8"/>
            <rFont val="Microsoft Sans Serif"/>
            <charset val="0"/>
          </rPr>
          <t>167669</t>
        </r>
      </text>
    </comment>
    <comment ref="F194" authorId="0">
      <text>
        <r>
          <rPr>
            <sz val="8.25"/>
            <color indexed="8"/>
            <rFont val="Microsoft Sans Serif"/>
            <charset val="0"/>
          </rPr>
          <t>Đắp cát công trình bằng máy đầm đất cầm tay 70kg, độ chặt yêu cầu K=0,90</t>
        </r>
      </text>
    </comment>
    <comment ref="Q194" authorId="0">
      <text>
        <r>
          <rPr>
            <sz val="8.25"/>
            <color indexed="8"/>
            <rFont val="Microsoft Sans Serif"/>
            <charset val="0"/>
          </rPr>
          <t>36600000</t>
        </r>
      </text>
    </comment>
    <comment ref="S194" authorId="0">
      <text>
        <r>
          <rPr>
            <sz val="8.25"/>
            <color indexed="8"/>
            <rFont val="Microsoft Sans Serif"/>
            <charset val="0"/>
          </rPr>
          <t>1051186</t>
        </r>
      </text>
    </comment>
    <comment ref="T194" authorId="0">
      <text>
        <r>
          <rPr>
            <sz val="8.25"/>
            <color indexed="8"/>
            <rFont val="Microsoft Sans Serif"/>
            <charset val="0"/>
          </rPr>
          <t>986841</t>
        </r>
      </text>
    </comment>
    <comment ref="F199" authorId="0">
      <text>
        <r>
          <rPr>
            <sz val="8.25"/>
            <color indexed="8"/>
            <rFont val="Microsoft Sans Serif"/>
            <charset val="0"/>
          </rPr>
          <t>Đào san đất bằng máy đào 2,3 m3, đất cấp I</t>
        </r>
      </text>
    </comment>
    <comment ref="S199" authorId="0">
      <text>
        <r>
          <rPr>
            <sz val="8.25"/>
            <color indexed="8"/>
            <rFont val="Microsoft Sans Serif"/>
            <charset val="0"/>
          </rPr>
          <t>85503</t>
        </r>
      </text>
    </comment>
    <comment ref="T199" authorId="0">
      <text>
        <r>
          <rPr>
            <sz val="8.25"/>
            <color indexed="8"/>
            <rFont val="Microsoft Sans Serif"/>
            <charset val="0"/>
          </rPr>
          <t>989882</t>
        </r>
      </text>
    </comment>
    <comment ref="F201" authorId="0">
      <text>
        <r>
          <rPr>
            <sz val="8.25"/>
            <color indexed="8"/>
            <rFont val="Microsoft Sans Serif"/>
            <charset val="0"/>
          </rPr>
          <t>Đóng cọc tre bằng máy đào 0,5m3, chiều dài cọc &lt;= 2,5m, đất cấp I</t>
        </r>
      </text>
    </comment>
    <comment ref="Q201" authorId="0">
      <text>
        <r>
          <rPr>
            <sz val="8.25"/>
            <color indexed="8"/>
            <rFont val="Microsoft Sans Serif"/>
            <charset val="0"/>
          </rPr>
          <t>1260000</t>
        </r>
      </text>
    </comment>
    <comment ref="S201" authorId="0">
      <text>
        <r>
          <rPr>
            <sz val="8.25"/>
            <color indexed="8"/>
            <rFont val="Microsoft Sans Serif"/>
            <charset val="0"/>
          </rPr>
          <t>81607</t>
        </r>
      </text>
    </comment>
    <comment ref="T201" authorId="0">
      <text>
        <r>
          <rPr>
            <sz val="8.25"/>
            <color indexed="8"/>
            <rFont val="Microsoft Sans Serif"/>
            <charset val="0"/>
          </rPr>
          <t>227313</t>
        </r>
      </text>
    </comment>
    <comment ref="F203" authorId="0">
      <text>
        <r>
          <rPr>
            <sz val="8.25"/>
            <color indexed="8"/>
            <rFont val="Microsoft Sans Serif"/>
            <charset val="0"/>
          </rPr>
          <t>Đắp cát công trình bằng thủ công, đắp nền móng công trình</t>
        </r>
      </text>
    </comment>
    <comment ref="Q203" authorId="0">
      <text>
        <r>
          <rPr>
            <sz val="8.25"/>
            <color indexed="8"/>
            <rFont val="Microsoft Sans Serif"/>
            <charset val="0"/>
          </rPr>
          <t>373320</t>
        </r>
      </text>
    </comment>
    <comment ref="S203" authorId="0">
      <text>
        <r>
          <rPr>
            <sz val="8.25"/>
            <color indexed="8"/>
            <rFont val="Microsoft Sans Serif"/>
            <charset val="0"/>
          </rPr>
          <t>113166</t>
        </r>
      </text>
    </comment>
    <comment ref="F205" authorId="0">
      <text>
        <r>
          <rPr>
            <sz val="8.25"/>
            <color indexed="8"/>
            <rFont val="Microsoft Sans Serif"/>
            <charset val="0"/>
          </rPr>
          <t>Ván khuôn gỗ. Ván khuôn móng cột, móng tròn, đa giác</t>
        </r>
      </text>
    </comment>
    <comment ref="Q205" authorId="0">
      <text>
        <r>
          <rPr>
            <sz val="8.25"/>
            <color indexed="8"/>
            <rFont val="Microsoft Sans Serif"/>
            <charset val="0"/>
          </rPr>
          <t>5717610</t>
        </r>
      </text>
    </comment>
    <comment ref="S205" authorId="0">
      <text>
        <r>
          <rPr>
            <sz val="8.25"/>
            <color indexed="8"/>
            <rFont val="Microsoft Sans Serif"/>
            <charset val="0"/>
          </rPr>
          <t>11050187</t>
        </r>
      </text>
    </comment>
    <comment ref="F207" authorId="0">
      <text>
        <r>
          <rPr>
            <sz val="8.25"/>
            <color indexed="8"/>
            <rFont val="Microsoft Sans Serif"/>
            <charset val="0"/>
          </rPr>
          <t>Đổ bê tông thủ công bằng máy trộn, bê tông lót móng, chiều rộng &lt;= 250 cm, đá 2x4, mác 100</t>
        </r>
      </text>
    </comment>
    <comment ref="Q207" authorId="0">
      <text>
        <r>
          <rPr>
            <sz val="8.25"/>
            <color indexed="8"/>
            <rFont val="Microsoft Sans Serif"/>
            <charset val="0"/>
          </rPr>
          <t>1386679</t>
        </r>
      </text>
    </comment>
    <comment ref="S207" authorId="0">
      <text>
        <r>
          <rPr>
            <sz val="8.25"/>
            <color indexed="8"/>
            <rFont val="Microsoft Sans Serif"/>
            <charset val="0"/>
          </rPr>
          <t>323405</t>
        </r>
      </text>
    </comment>
    <comment ref="T207" authorId="0">
      <text>
        <r>
          <rPr>
            <sz val="8.25"/>
            <color indexed="8"/>
            <rFont val="Microsoft Sans Serif"/>
            <charset val="0"/>
          </rPr>
          <t>71313</t>
        </r>
      </text>
    </comment>
    <comment ref="F209" authorId="0">
      <text>
        <r>
          <rPr>
            <sz val="8.25"/>
            <color indexed="8"/>
            <rFont val="Microsoft Sans Serif"/>
            <charset val="0"/>
          </rPr>
          <t>Ván khuôn gỗ. Ván khuôn móng cột, móng tròn, đa giác</t>
        </r>
      </text>
    </comment>
    <comment ref="Q209" authorId="0">
      <text>
        <r>
          <rPr>
            <sz val="8.25"/>
            <color indexed="8"/>
            <rFont val="Microsoft Sans Serif"/>
            <charset val="0"/>
          </rPr>
          <t>5717610</t>
        </r>
      </text>
    </comment>
    <comment ref="S209" authorId="0">
      <text>
        <r>
          <rPr>
            <sz val="8.25"/>
            <color indexed="8"/>
            <rFont val="Microsoft Sans Serif"/>
            <charset val="0"/>
          </rPr>
          <t>11050187</t>
        </r>
      </text>
    </comment>
    <comment ref="F211" authorId="0">
      <text>
        <r>
          <rPr>
            <sz val="8.25"/>
            <color indexed="8"/>
            <rFont val="Microsoft Sans Serif"/>
            <charset val="0"/>
          </rPr>
          <t>Đổ bê tông thủ công bằng máy trộn, bê tông lót móng, chiều rộng &lt;= 250 cm, đá 2x4, mác 100</t>
        </r>
      </text>
    </comment>
    <comment ref="Q211" authorId="0">
      <text>
        <r>
          <rPr>
            <sz val="8.25"/>
            <color indexed="8"/>
            <rFont val="Microsoft Sans Serif"/>
            <charset val="0"/>
          </rPr>
          <t>1386679</t>
        </r>
      </text>
    </comment>
    <comment ref="S211" authorId="0">
      <text>
        <r>
          <rPr>
            <sz val="8.25"/>
            <color indexed="8"/>
            <rFont val="Microsoft Sans Serif"/>
            <charset val="0"/>
          </rPr>
          <t>323405</t>
        </r>
      </text>
    </comment>
    <comment ref="T211" authorId="0">
      <text>
        <r>
          <rPr>
            <sz val="8.25"/>
            <color indexed="8"/>
            <rFont val="Microsoft Sans Serif"/>
            <charset val="0"/>
          </rPr>
          <t>71313</t>
        </r>
      </text>
    </comment>
    <comment ref="F213" authorId="0">
      <text>
        <r>
          <rPr>
            <sz val="8.25"/>
            <color indexed="8"/>
            <rFont val="Microsoft Sans Serif"/>
            <charset val="0"/>
          </rPr>
          <t>Xây gạch đất sét nung 6,5x10,5x22, xây hố ga, hố van, vữa XM mác 75</t>
        </r>
      </text>
    </comment>
    <comment ref="Q213" authorId="0">
      <text>
        <r>
          <rPr>
            <sz val="8.25"/>
            <color indexed="8"/>
            <rFont val="Microsoft Sans Serif"/>
            <charset val="0"/>
          </rPr>
          <t>1212154</t>
        </r>
      </text>
    </comment>
    <comment ref="S213" authorId="0">
      <text>
        <r>
          <rPr>
            <sz val="8.25"/>
            <color indexed="8"/>
            <rFont val="Microsoft Sans Serif"/>
            <charset val="0"/>
          </rPr>
          <t>967194</t>
        </r>
      </text>
    </comment>
    <comment ref="T213" authorId="0">
      <text>
        <r>
          <rPr>
            <sz val="8.25"/>
            <color indexed="8"/>
            <rFont val="Microsoft Sans Serif"/>
            <charset val="0"/>
          </rPr>
          <t>15007</t>
        </r>
      </text>
    </comment>
    <comment ref="F216" authorId="0">
      <text>
        <r>
          <rPr>
            <sz val="8.25"/>
            <color indexed="8"/>
            <rFont val="Microsoft Sans Serif"/>
            <charset val="0"/>
          </rPr>
          <t>Ván khuôn gỗ. Ván khuôn xà dầm, giằng</t>
        </r>
      </text>
    </comment>
    <comment ref="Q216" authorId="0">
      <text>
        <r>
          <rPr>
            <sz val="8.25"/>
            <color indexed="8"/>
            <rFont val="Microsoft Sans Serif"/>
            <charset val="0"/>
          </rPr>
          <t>6797977</t>
        </r>
      </text>
    </comment>
    <comment ref="S216" authorId="0">
      <text>
        <r>
          <rPr>
            <sz val="8.25"/>
            <color indexed="8"/>
            <rFont val="Microsoft Sans Serif"/>
            <charset val="0"/>
          </rPr>
          <t>8311820</t>
        </r>
      </text>
    </comment>
    <comment ref="F218" authorId="0">
      <text>
        <r>
          <rPr>
            <sz val="8.25"/>
            <color indexed="8"/>
            <rFont val="Microsoft Sans Serif"/>
            <charset val="0"/>
          </rPr>
          <t>Công tác gia công lắp dựng cốt thép. Cốt thép xà dầm, giằng, đường kính cốt thép &lt;= 10mm, chiều cao &lt;= 6m</t>
        </r>
      </text>
    </comment>
    <comment ref="Q218" authorId="0">
      <text>
        <r>
          <rPr>
            <sz val="8.25"/>
            <color indexed="8"/>
            <rFont val="Microsoft Sans Serif"/>
            <charset val="0"/>
          </rPr>
          <t>17104900</t>
        </r>
      </text>
    </comment>
    <comment ref="S218" authorId="0">
      <text>
        <r>
          <rPr>
            <sz val="8.25"/>
            <color indexed="8"/>
            <rFont val="Microsoft Sans Serif"/>
            <charset val="0"/>
          </rPr>
          <t>4651597</t>
        </r>
      </text>
    </comment>
    <comment ref="T218" authorId="0">
      <text>
        <r>
          <rPr>
            <sz val="8.25"/>
            <color indexed="8"/>
            <rFont val="Microsoft Sans Serif"/>
            <charset val="0"/>
          </rPr>
          <t>148540</t>
        </r>
      </text>
    </comment>
    <comment ref="F220" authorId="0">
      <text>
        <r>
          <rPr>
            <sz val="8.25"/>
            <color indexed="8"/>
            <rFont val="Microsoft Sans Serif"/>
            <charset val="0"/>
          </rPr>
          <t>Công tác gia công lắp dựng cốt thép. Cốt thép xà dầm, giằng, đường kính cốt thép &lt;= 18mm, chiều cao &lt;= 6m</t>
        </r>
      </text>
    </comment>
    <comment ref="Q220" authorId="0">
      <text>
        <r>
          <rPr>
            <sz val="8.25"/>
            <color indexed="8"/>
            <rFont val="Microsoft Sans Serif"/>
            <charset val="0"/>
          </rPr>
          <t>17082100</t>
        </r>
      </text>
    </comment>
    <comment ref="S220" authorId="0">
      <text>
        <r>
          <rPr>
            <sz val="8.25"/>
            <color indexed="8"/>
            <rFont val="Microsoft Sans Serif"/>
            <charset val="0"/>
          </rPr>
          <t>2792772</t>
        </r>
      </text>
    </comment>
    <comment ref="T220" authorId="0">
      <text>
        <r>
          <rPr>
            <sz val="8.25"/>
            <color indexed="8"/>
            <rFont val="Microsoft Sans Serif"/>
            <charset val="0"/>
          </rPr>
          <t>640689</t>
        </r>
      </text>
    </comment>
    <comment ref="F222" authorId="0">
      <text>
        <r>
          <rPr>
            <sz val="8.25"/>
            <color indexed="8"/>
            <rFont val="Microsoft Sans Serif"/>
            <charset val="0"/>
          </rPr>
          <t>Đổ bê tông thủ công bằng máy trộn, bê tông xà dầm, giằng nhà, chiều cao &lt;= 6m, đá 1x2, mác 200</t>
        </r>
      </text>
    </comment>
    <comment ref="Q222" authorId="0">
      <text>
        <r>
          <rPr>
            <sz val="8.25"/>
            <color indexed="8"/>
            <rFont val="Microsoft Sans Serif"/>
            <charset val="0"/>
          </rPr>
          <t>1461756</t>
        </r>
      </text>
    </comment>
    <comment ref="S222" authorId="0">
      <text>
        <r>
          <rPr>
            <sz val="8.25"/>
            <color indexed="8"/>
            <rFont val="Microsoft Sans Serif"/>
            <charset val="0"/>
          </rPr>
          <t>807002</t>
        </r>
      </text>
    </comment>
    <comment ref="T222" authorId="0">
      <text>
        <r>
          <rPr>
            <sz val="8.25"/>
            <color indexed="8"/>
            <rFont val="Microsoft Sans Serif"/>
            <charset val="0"/>
          </rPr>
          <t>105043</t>
        </r>
      </text>
    </comment>
    <comment ref="F224" authorId="0">
      <text>
        <r>
          <rPr>
            <sz val="8.25"/>
            <color indexed="8"/>
            <rFont val="Microsoft Sans Serif"/>
            <charset val="0"/>
          </rPr>
          <t>Trát tường xây gạch không nung bằng vữa thông thường, trát tường ngoài, chiều dày trát 2cm, vữa XM mác 75</t>
        </r>
      </text>
    </comment>
    <comment ref="Q224" authorId="0">
      <text>
        <r>
          <rPr>
            <sz val="8.25"/>
            <color indexed="8"/>
            <rFont val="Microsoft Sans Serif"/>
            <charset val="0"/>
          </rPr>
          <t>23848</t>
        </r>
      </text>
    </comment>
    <comment ref="S224" authorId="0">
      <text>
        <r>
          <rPr>
            <sz val="8.25"/>
            <color indexed="8"/>
            <rFont val="Microsoft Sans Serif"/>
            <charset val="0"/>
          </rPr>
          <t>110672</t>
        </r>
      </text>
    </comment>
    <comment ref="T224" authorId="0">
      <text>
        <r>
          <rPr>
            <sz val="8.25"/>
            <color indexed="8"/>
            <rFont val="Microsoft Sans Serif"/>
            <charset val="0"/>
          </rPr>
          <t>1154</t>
        </r>
      </text>
    </comment>
    <comment ref="F227" authorId="0">
      <text>
        <r>
          <rPr>
            <sz val="8.25"/>
            <color indexed="8"/>
            <rFont val="Microsoft Sans Serif"/>
            <charset val="0"/>
          </rPr>
          <t>Láng nền sàn không đánh mầu, dày 2cm, vữa XM mác 75</t>
        </r>
      </text>
    </comment>
    <comment ref="Q227" authorId="0">
      <text>
        <r>
          <rPr>
            <sz val="8.25"/>
            <color indexed="8"/>
            <rFont val="Microsoft Sans Serif"/>
            <charset val="0"/>
          </rPr>
          <t>31051</t>
        </r>
      </text>
    </comment>
    <comment ref="S227" authorId="0">
      <text>
        <r>
          <rPr>
            <sz val="8.25"/>
            <color indexed="8"/>
            <rFont val="Microsoft Sans Serif"/>
            <charset val="0"/>
          </rPr>
          <t>21502</t>
        </r>
      </text>
    </comment>
    <comment ref="T227" authorId="0">
      <text>
        <r>
          <rPr>
            <sz val="8.25"/>
            <color indexed="8"/>
            <rFont val="Microsoft Sans Serif"/>
            <charset val="0"/>
          </rPr>
          <t>1539</t>
        </r>
      </text>
    </comment>
    <comment ref="F230" authorId="0">
      <text>
        <r>
          <rPr>
            <sz val="8.25"/>
            <color indexed="8"/>
            <rFont val="Microsoft Sans Serif"/>
            <charset val="0"/>
          </rPr>
          <t>Ván khuôn gỗ. Ván khuôn lanh tô, lanh tô liền mái hắt, máng nước, tấm đan</t>
        </r>
      </text>
    </comment>
    <comment ref="Q230" authorId="0">
      <text>
        <r>
          <rPr>
            <sz val="8.25"/>
            <color indexed="8"/>
            <rFont val="Microsoft Sans Serif"/>
            <charset val="0"/>
          </rPr>
          <t>5433144</t>
        </r>
      </text>
    </comment>
    <comment ref="S230" authorId="0">
      <text>
        <r>
          <rPr>
            <sz val="8.25"/>
            <color indexed="8"/>
            <rFont val="Microsoft Sans Serif"/>
            <charset val="0"/>
          </rPr>
          <t>8605001</t>
        </r>
      </text>
    </comment>
    <comment ref="F232" authorId="0">
      <text>
        <r>
          <rPr>
            <sz val="8.25"/>
            <color indexed="8"/>
            <rFont val="Microsoft Sans Serif"/>
            <charset val="0"/>
          </rPr>
          <t>Gia công, lắp đặt cốt thép bê tông đúc sẵn. Cốt thép tấm đan, hàng rào, cửa sổ, lá chớp, nan hoa, con sơn</t>
        </r>
      </text>
    </comment>
    <comment ref="Q232" authorId="0">
      <text>
        <r>
          <rPr>
            <sz val="8.25"/>
            <color indexed="8"/>
            <rFont val="Microsoft Sans Serif"/>
            <charset val="0"/>
          </rPr>
          <t>19905400</t>
        </r>
      </text>
    </comment>
    <comment ref="S232" authorId="0">
      <text>
        <r>
          <rPr>
            <sz val="8.25"/>
            <color indexed="8"/>
            <rFont val="Microsoft Sans Serif"/>
            <charset val="0"/>
          </rPr>
          <t>4911530</t>
        </r>
      </text>
    </comment>
    <comment ref="T232" authorId="0">
      <text>
        <r>
          <rPr>
            <sz val="8.25"/>
            <color indexed="8"/>
            <rFont val="Microsoft Sans Serif"/>
            <charset val="0"/>
          </rPr>
          <t>148540</t>
        </r>
      </text>
    </comment>
    <comment ref="F234" authorId="0">
      <text>
        <r>
          <rPr>
            <sz val="8.25"/>
            <color indexed="8"/>
            <rFont val="Microsoft Sans Serif"/>
            <charset val="0"/>
          </rPr>
          <t>Đổ bê tông thủ công bằng máy trộn, bê tông lanh tô, mái hắt, máng nước, tấm đan, ô văng, đá 1x2, mác 200</t>
        </r>
      </text>
    </comment>
    <comment ref="Q234" authorId="0">
      <text>
        <r>
          <rPr>
            <sz val="8.25"/>
            <color indexed="8"/>
            <rFont val="Microsoft Sans Serif"/>
            <charset val="0"/>
          </rPr>
          <t>1461756</t>
        </r>
      </text>
    </comment>
    <comment ref="S234" authorId="0">
      <text>
        <r>
          <rPr>
            <sz val="8.25"/>
            <color indexed="8"/>
            <rFont val="Microsoft Sans Serif"/>
            <charset val="0"/>
          </rPr>
          <t>803980</t>
        </r>
      </text>
    </comment>
    <comment ref="T234" authorId="0">
      <text>
        <r>
          <rPr>
            <sz val="8.25"/>
            <color indexed="8"/>
            <rFont val="Microsoft Sans Serif"/>
            <charset val="0"/>
          </rPr>
          <t>130955</t>
        </r>
      </text>
    </comment>
    <comment ref="F236" authorId="0">
      <text>
        <r>
          <rPr>
            <sz val="8.25"/>
            <color indexed="8"/>
            <rFont val="Microsoft Sans Serif"/>
            <charset val="0"/>
          </rPr>
          <t>Lắp các loại cấu kiện bê tông đúc sẵn bằng thủ công, trọng lượng &lt;= 100kg</t>
        </r>
      </text>
    </comment>
    <comment ref="S236" authorId="0">
      <text>
        <r>
          <rPr>
            <sz val="8.25"/>
            <color indexed="8"/>
            <rFont val="Microsoft Sans Serif"/>
            <charset val="0"/>
          </rPr>
          <t>39292</t>
        </r>
      </text>
    </comment>
    <comment ref="F240" authorId="0">
      <text>
        <r>
          <rPr>
            <sz val="8.25"/>
            <color indexed="8"/>
            <rFont val="Microsoft Sans Serif"/>
            <charset val="0"/>
          </rPr>
          <t>Lắp đặt ống bê tông bằng thủ công, đoạn ống dài 2m, đường kính 300mm</t>
        </r>
      </text>
    </comment>
    <comment ref="Q240" authorId="0">
      <text>
        <r>
          <rPr>
            <sz val="8.25"/>
            <color indexed="8"/>
            <rFont val="Microsoft Sans Serif"/>
            <charset val="0"/>
          </rPr>
          <t>519260</t>
        </r>
      </text>
    </comment>
    <comment ref="S240" authorId="0">
      <text>
        <r>
          <rPr>
            <sz val="8.25"/>
            <color indexed="8"/>
            <rFont val="Microsoft Sans Serif"/>
            <charset val="0"/>
          </rPr>
          <t>110672</t>
        </r>
      </text>
    </comment>
    <comment ref="F242" authorId="0">
      <text>
        <r>
          <rPr>
            <sz val="8.25"/>
            <color indexed="8"/>
            <rFont val="Microsoft Sans Serif"/>
            <charset val="0"/>
          </rPr>
          <t>Đắp đất nền móng công trình, nền đường bằng thủ công</t>
        </r>
      </text>
    </comment>
    <comment ref="S242" authorId="0">
      <text>
        <r>
          <rPr>
            <sz val="8.25"/>
            <color indexed="8"/>
            <rFont val="Microsoft Sans Serif"/>
            <charset val="0"/>
          </rPr>
          <t>140829</t>
        </r>
      </text>
    </comment>
    <comment ref="F245" authorId="0">
      <text>
        <r>
          <rPr>
            <sz val="8.25"/>
            <color indexed="8"/>
            <rFont val="Microsoft Sans Serif"/>
            <charset val="0"/>
          </rPr>
          <t>Ván khuôn gỗ. Ván khuôn lanh tô, lanh tô liền mái hắt, máng nước, tấm đan</t>
        </r>
      </text>
    </comment>
    <comment ref="Q245" authorId="0">
      <text>
        <r>
          <rPr>
            <sz val="8.25"/>
            <color indexed="8"/>
            <rFont val="Microsoft Sans Serif"/>
            <charset val="0"/>
          </rPr>
          <t>5433144</t>
        </r>
      </text>
    </comment>
    <comment ref="S245" authorId="0">
      <text>
        <r>
          <rPr>
            <sz val="8.25"/>
            <color indexed="8"/>
            <rFont val="Microsoft Sans Serif"/>
            <charset val="0"/>
          </rPr>
          <t>8605001</t>
        </r>
      </text>
    </comment>
    <comment ref="F247" authorId="0">
      <text>
        <r>
          <rPr>
            <sz val="8.25"/>
            <color indexed="8"/>
            <rFont val="Microsoft Sans Serif"/>
            <charset val="0"/>
          </rPr>
          <t>Gia công, lắp đặt cốt thép bê tông đúc sẵn. Cốt thép tấm đan, hàng rào, cửa sổ, lá chớp, nan hoa, con sơn</t>
        </r>
      </text>
    </comment>
    <comment ref="Q247" authorId="0">
      <text>
        <r>
          <rPr>
            <sz val="8.25"/>
            <color indexed="8"/>
            <rFont val="Microsoft Sans Serif"/>
            <charset val="0"/>
          </rPr>
          <t>19905400</t>
        </r>
      </text>
    </comment>
    <comment ref="S247" authorId="0">
      <text>
        <r>
          <rPr>
            <sz val="8.25"/>
            <color indexed="8"/>
            <rFont val="Microsoft Sans Serif"/>
            <charset val="0"/>
          </rPr>
          <t>4911530</t>
        </r>
      </text>
    </comment>
    <comment ref="T247" authorId="0">
      <text>
        <r>
          <rPr>
            <sz val="8.25"/>
            <color indexed="8"/>
            <rFont val="Microsoft Sans Serif"/>
            <charset val="0"/>
          </rPr>
          <t>148540</t>
        </r>
      </text>
    </comment>
    <comment ref="F249" authorId="0">
      <text>
        <r>
          <rPr>
            <sz val="8.25"/>
            <color indexed="8"/>
            <rFont val="Microsoft Sans Serif"/>
            <charset val="0"/>
          </rPr>
          <t>Đổ bê tông thủ công bằng máy trộn, bê tông lanh tô, mái hắt, máng nước, tấm đan, ô văng, đá 1x2, mác 200</t>
        </r>
      </text>
    </comment>
    <comment ref="Q249" authorId="0">
      <text>
        <r>
          <rPr>
            <sz val="8.25"/>
            <color indexed="8"/>
            <rFont val="Microsoft Sans Serif"/>
            <charset val="0"/>
          </rPr>
          <t>1461756</t>
        </r>
      </text>
    </comment>
    <comment ref="S249" authorId="0">
      <text>
        <r>
          <rPr>
            <sz val="8.25"/>
            <color indexed="8"/>
            <rFont val="Microsoft Sans Serif"/>
            <charset val="0"/>
          </rPr>
          <t>803980</t>
        </r>
      </text>
    </comment>
    <comment ref="T249" authorId="0">
      <text>
        <r>
          <rPr>
            <sz val="8.25"/>
            <color indexed="8"/>
            <rFont val="Microsoft Sans Serif"/>
            <charset val="0"/>
          </rPr>
          <t>130955</t>
        </r>
      </text>
    </comment>
    <comment ref="F251" authorId="0">
      <text>
        <r>
          <rPr>
            <sz val="8.25"/>
            <color indexed="8"/>
            <rFont val="Microsoft Sans Serif"/>
            <charset val="0"/>
          </rPr>
          <t>Lắp các loại cấu kiện bê tông đúc sẵn bằng thủ công, trọng lượng &lt;= 100kg</t>
        </r>
      </text>
    </comment>
    <comment ref="S251" authorId="0">
      <text>
        <r>
          <rPr>
            <sz val="8.25"/>
            <color indexed="8"/>
            <rFont val="Microsoft Sans Serif"/>
            <charset val="0"/>
          </rPr>
          <t>39292</t>
        </r>
      </text>
    </comment>
    <comment ref="F255" authorId="0">
      <text>
        <r>
          <rPr>
            <sz val="8.25"/>
            <color indexed="8"/>
            <rFont val="Microsoft Sans Serif"/>
            <charset val="0"/>
          </rPr>
          <t>Bốc xếp vật liệu rời lên phương tiện vận chuyển bằng thủ công - cát các loại</t>
        </r>
      </text>
    </comment>
    <comment ref="S255" authorId="0">
      <text>
        <r>
          <rPr>
            <sz val="8.25"/>
            <color indexed="8"/>
            <rFont val="Microsoft Sans Serif"/>
            <charset val="0"/>
          </rPr>
          <t>35207</t>
        </r>
      </text>
    </comment>
    <comment ref="F260" authorId="0">
      <text>
        <r>
          <rPr>
            <sz val="8.25"/>
            <color indexed="8"/>
            <rFont val="Microsoft Sans Serif"/>
            <charset val="0"/>
          </rPr>
          <t>Vận chuyển bằng thủ công, cự ly vận chuyển 10m khởi điểm - Cát các loại</t>
        </r>
      </text>
    </comment>
    <comment ref="S260" authorId="0">
      <text>
        <r>
          <rPr>
            <sz val="8.25"/>
            <color indexed="8"/>
            <rFont val="Microsoft Sans Serif"/>
            <charset val="0"/>
          </rPr>
          <t>18861</t>
        </r>
      </text>
    </comment>
    <comment ref="F262" authorId="0">
      <text>
        <r>
          <rPr>
            <sz val="8.25"/>
            <color indexed="8"/>
            <rFont val="Microsoft Sans Serif"/>
            <charset val="0"/>
          </rPr>
          <t>Vận chuyển bằng thủ công, cự ly vận chuyển 10m tiếp theo - Cát các loại</t>
        </r>
      </text>
    </comment>
    <comment ref="S262" authorId="0">
      <text>
        <r>
          <rPr>
            <sz val="8.25"/>
            <color indexed="8"/>
            <rFont val="Microsoft Sans Serif"/>
            <charset val="0"/>
          </rPr>
          <t>14084</t>
        </r>
      </text>
    </comment>
    <comment ref="F265" authorId="0">
      <text>
        <r>
          <rPr>
            <sz val="8.25"/>
            <color indexed="8"/>
            <rFont val="Microsoft Sans Serif"/>
            <charset val="0"/>
          </rPr>
          <t>Bốc xếp vật liệu rời lên phương tiện vận chuyển bằng thủ công - sỏi, đá dăm các loại</t>
        </r>
      </text>
    </comment>
    <comment ref="S265" authorId="0">
      <text>
        <r>
          <rPr>
            <sz val="8.25"/>
            <color indexed="8"/>
            <rFont val="Microsoft Sans Serif"/>
            <charset val="0"/>
          </rPr>
          <t>60355</t>
        </r>
      </text>
    </comment>
    <comment ref="F269" authorId="0">
      <text>
        <r>
          <rPr>
            <sz val="8.25"/>
            <color indexed="8"/>
            <rFont val="Microsoft Sans Serif"/>
            <charset val="0"/>
          </rPr>
          <t>Vận chuyển bằng thủ công, cự ly vận chuyển 10m khởi điểm - Sỏi, đá dăm các loại</t>
        </r>
      </text>
    </comment>
    <comment ref="S269" authorId="0">
      <text>
        <r>
          <rPr>
            <sz val="8.25"/>
            <color indexed="8"/>
            <rFont val="Microsoft Sans Serif"/>
            <charset val="0"/>
          </rPr>
          <t>18861</t>
        </r>
      </text>
    </comment>
    <comment ref="F272" authorId="0">
      <text>
        <r>
          <rPr>
            <sz val="8.25"/>
            <color indexed="8"/>
            <rFont val="Microsoft Sans Serif"/>
            <charset val="0"/>
          </rPr>
          <t>Vận chuyển bằng thủ công, cự ly vận chuyển 10m tiếp theo - Sỏi, đá dăm các loại</t>
        </r>
      </text>
    </comment>
    <comment ref="S272" authorId="0">
      <text>
        <r>
          <rPr>
            <sz val="8.25"/>
            <color indexed="8"/>
            <rFont val="Microsoft Sans Serif"/>
            <charset val="0"/>
          </rPr>
          <t>15841</t>
        </r>
      </text>
    </comment>
    <comment ref="F275" authorId="0">
      <text>
        <r>
          <rPr>
            <sz val="8.25"/>
            <color indexed="8"/>
            <rFont val="Microsoft Sans Serif"/>
            <charset val="0"/>
          </rPr>
          <t>Bốc xuống bằng thủ công - xi măng bao</t>
        </r>
      </text>
    </comment>
    <comment ref="S275" authorId="0">
      <text>
        <r>
          <rPr>
            <sz val="8.25"/>
            <color indexed="8"/>
            <rFont val="Microsoft Sans Serif"/>
            <charset val="0"/>
          </rPr>
          <t>27663</t>
        </r>
      </text>
    </comment>
    <comment ref="F278" authorId="0">
      <text>
        <r>
          <rPr>
            <sz val="8.25"/>
            <color indexed="8"/>
            <rFont val="Microsoft Sans Serif"/>
            <charset val="0"/>
          </rPr>
          <t>Vận chuyển bằng thủ công, cự ly vận chuyển 10m khởi điểm - Xi măng bao</t>
        </r>
      </text>
    </comment>
    <comment ref="S278" authorId="0">
      <text>
        <r>
          <rPr>
            <sz val="8.25"/>
            <color indexed="8"/>
            <rFont val="Microsoft Sans Serif"/>
            <charset val="0"/>
          </rPr>
          <t>18861</t>
        </r>
      </text>
    </comment>
    <comment ref="F280" authorId="0">
      <text>
        <r>
          <rPr>
            <sz val="8.25"/>
            <color indexed="8"/>
            <rFont val="Microsoft Sans Serif"/>
            <charset val="0"/>
          </rPr>
          <t>Vận chuyển bằng thủ công, cự ly vận chuyển 10m tiếp theo - Xi măng bao</t>
        </r>
      </text>
    </comment>
    <comment ref="S280" authorId="0">
      <text>
        <r>
          <rPr>
            <sz val="8.25"/>
            <color indexed="8"/>
            <rFont val="Microsoft Sans Serif"/>
            <charset val="0"/>
          </rPr>
          <t>14084</t>
        </r>
      </text>
    </comment>
    <comment ref="F282" authorId="0">
      <text>
        <r>
          <rPr>
            <sz val="8.25"/>
            <color indexed="8"/>
            <rFont val="Microsoft Sans Serif"/>
            <charset val="0"/>
          </rPr>
          <t>Bốc xuống bằng thủ công - cọc gỗ, cừ tràm</t>
        </r>
      </text>
    </comment>
    <comment ref="S282" authorId="0">
      <text>
        <r>
          <rPr>
            <sz val="8.25"/>
            <color indexed="8"/>
            <rFont val="Microsoft Sans Serif"/>
            <charset val="0"/>
          </rPr>
          <t>140829</t>
        </r>
      </text>
    </comment>
    <comment ref="F285" authorId="0">
      <text>
        <r>
          <rPr>
            <sz val="8.25"/>
            <color indexed="8"/>
            <rFont val="Microsoft Sans Serif"/>
            <charset val="0"/>
          </rPr>
          <t>Vận chuyển bằng thủ công, cự ly vận chuyển 10m khởi điểm - Cọc gỗ, cừ tràm</t>
        </r>
      </text>
    </comment>
    <comment ref="S285" authorId="0">
      <text>
        <r>
          <rPr>
            <sz val="8.25"/>
            <color indexed="8"/>
            <rFont val="Microsoft Sans Serif"/>
            <charset val="0"/>
          </rPr>
          <t>13580</t>
        </r>
      </text>
    </comment>
    <comment ref="F287" authorId="0">
      <text>
        <r>
          <rPr>
            <sz val="8.25"/>
            <color indexed="8"/>
            <rFont val="Microsoft Sans Serif"/>
            <charset val="0"/>
          </rPr>
          <t>Vận chuyển bằng thủ công, cự ly vận chuyển 10m tiếp theo - Cọc gỗ, cừ tràm</t>
        </r>
      </text>
    </comment>
    <comment ref="S287" authorId="0">
      <text>
        <r>
          <rPr>
            <sz val="8.25"/>
            <color indexed="8"/>
            <rFont val="Microsoft Sans Serif"/>
            <charset val="0"/>
          </rPr>
          <t>10563</t>
        </r>
      </text>
    </comment>
    <comment ref="F289" authorId="0">
      <text>
        <r>
          <rPr>
            <sz val="8.25"/>
            <color indexed="8"/>
            <rFont val="Microsoft Sans Serif"/>
            <charset val="0"/>
          </rPr>
          <t>Bốc xuống bằng thủ công - thép các loại</t>
        </r>
      </text>
    </comment>
    <comment ref="S289" authorId="0">
      <text>
        <r>
          <rPr>
            <sz val="8.25"/>
            <color indexed="8"/>
            <rFont val="Microsoft Sans Serif"/>
            <charset val="0"/>
          </rPr>
          <t>52811</t>
        </r>
      </text>
    </comment>
    <comment ref="F291" authorId="0">
      <text>
        <r>
          <rPr>
            <sz val="8.25"/>
            <color indexed="8"/>
            <rFont val="Microsoft Sans Serif"/>
            <charset val="0"/>
          </rPr>
          <t>Vận chuyển bằng thủ công, cự ly vận chuyển 10m khởi điểm - Sắt thép các loại</t>
        </r>
      </text>
    </comment>
    <comment ref="S291" authorId="0">
      <text>
        <r>
          <rPr>
            <sz val="8.25"/>
            <color indexed="8"/>
            <rFont val="Microsoft Sans Serif"/>
            <charset val="0"/>
          </rPr>
          <t>20370</t>
        </r>
      </text>
    </comment>
    <comment ref="F293" authorId="0">
      <text>
        <r>
          <rPr>
            <sz val="8.25"/>
            <color indexed="8"/>
            <rFont val="Microsoft Sans Serif"/>
            <charset val="0"/>
          </rPr>
          <t>Vận chuyển bằng thủ công, cự ly vận chuyển 10m tiếp theo - Sắt thép các loại</t>
        </r>
      </text>
    </comment>
    <comment ref="S293" authorId="0">
      <text>
        <r>
          <rPr>
            <sz val="8.25"/>
            <color indexed="8"/>
            <rFont val="Microsoft Sans Serif"/>
            <charset val="0"/>
          </rPr>
          <t>15841</t>
        </r>
      </text>
    </comment>
    <comment ref="F295" authorId="0">
      <text>
        <r>
          <rPr>
            <sz val="8.25"/>
            <color indexed="8"/>
            <rFont val="Microsoft Sans Serif"/>
            <charset val="0"/>
          </rPr>
          <t>Bốc xuống bằng thủ công - gỗ các loại</t>
        </r>
      </text>
    </comment>
    <comment ref="S295" authorId="0">
      <text>
        <r>
          <rPr>
            <sz val="8.25"/>
            <color indexed="8"/>
            <rFont val="Microsoft Sans Serif"/>
            <charset val="0"/>
          </rPr>
          <t>22633</t>
        </r>
      </text>
    </comment>
    <comment ref="F300" authorId="0">
      <text>
        <r>
          <rPr>
            <sz val="8.25"/>
            <color indexed="8"/>
            <rFont val="Microsoft Sans Serif"/>
            <charset val="0"/>
          </rPr>
          <t>Vận chuyển bằng thủ công, cự ly vận chuyển 10m khởi điểm - Gỗ các loại</t>
        </r>
      </text>
    </comment>
    <comment ref="S300" authorId="0">
      <text>
        <r>
          <rPr>
            <sz val="8.25"/>
            <color indexed="8"/>
            <rFont val="Microsoft Sans Serif"/>
            <charset val="0"/>
          </rPr>
          <t>12574</t>
        </r>
      </text>
    </comment>
    <comment ref="F302" authorId="0">
      <text>
        <r>
          <rPr>
            <sz val="8.25"/>
            <color indexed="8"/>
            <rFont val="Microsoft Sans Serif"/>
            <charset val="0"/>
          </rPr>
          <t>Vận chuyển bằng thủ công, cự ly vận chuyển 10m tiếp theo - Gỗ các loại</t>
        </r>
      </text>
    </comment>
    <comment ref="S302" authorId="0">
      <text>
        <r>
          <rPr>
            <sz val="8.25"/>
            <color indexed="8"/>
            <rFont val="Microsoft Sans Serif"/>
            <charset val="0"/>
          </rPr>
          <t>10563</t>
        </r>
      </text>
    </comment>
  </commentList>
</comments>
</file>

<file path=xl/comments2.xml><?xml version="1.0" encoding="utf-8"?>
<comments xmlns="http://schemas.openxmlformats.org/spreadsheetml/2006/main">
  <authors>
    <author/>
  </authors>
  <commentList>
    <comment ref="E23" authorId="0">
      <text>
        <r>
          <rPr>
            <sz val="8.25"/>
            <color indexed="8"/>
            <rFont val="Microsoft Sans Serif"/>
            <charset val="0"/>
          </rPr>
          <t>Click vào nút này để áp giá xăng, dầu và điện</t>
        </r>
      </text>
    </comment>
  </commentList>
</comments>
</file>

<file path=xl/sharedStrings.xml><?xml version="1.0" encoding="utf-8"?>
<sst xmlns="http://schemas.openxmlformats.org/spreadsheetml/2006/main" count="7507" uniqueCount="1190">
  <si>
    <t>BẢNG DỰ TOÁN HẠNG MỤC CÔNG TRÌNH</t>
  </si>
  <si>
    <t>(đ)</t>
  </si>
  <si>
    <t>CÔNG TRÌNH : XÂY DỰNG CỐNG HỘP ĐOẠN TỪ NHÀ ÔNG ĐÈN ĐẾN NHÀ BÀ LANH THÔN PHONG CẦU, XÃ KIẾN MINH</t>
  </si>
  <si>
    <t>XÂY DỰNG HỆ THỐNG CỐNG HỘP ĐOẠN TỪ NHÀ ÔNG ĐÈN ĐẾN NHÀ BÀ LANH THÔN PHONG CẦU 1, XÃ KIẾN MINH</t>
  </si>
  <si>
    <t>STT</t>
  </si>
  <si>
    <t>Ký hiệu
bản vẽ</t>
  </si>
  <si>
    <t>Mã hiệu
định mức</t>
  </si>
  <si>
    <t>Mã hiệu
vữa</t>
  </si>
  <si>
    <t>Mã hiệu
công tác</t>
  </si>
  <si>
    <t>Danh mục công tác/ Diễn giải KL</t>
  </si>
  <si>
    <t>Đơn vị
tính</t>
  </si>
  <si>
    <t>Số
C.K</t>
  </si>
  <si>
    <t>Kích thước</t>
  </si>
  <si>
    <t>Hệ số
phụ</t>
  </si>
  <si>
    <t>Tổng
dài</t>
  </si>
  <si>
    <t>D.tích
(M2)</t>
  </si>
  <si>
    <t>K.L
C.Kiện</t>
  </si>
  <si>
    <t>Khối lượng</t>
  </si>
  <si>
    <t>Đơn giá (đ)</t>
  </si>
  <si>
    <t>Thành tiền (đ)</t>
  </si>
  <si>
    <t>Hệ số điều chỉnh</t>
  </si>
  <si>
    <t>Ghi chú, Nguồn gốc xuất xứ</t>
  </si>
  <si>
    <t>Dữ liệu đã dùng</t>
  </si>
  <si>
    <t>Hao phí định mức</t>
  </si>
  <si>
    <t>Hệ số định mức</t>
  </si>
  <si>
    <t>Thời điểm thi công</t>
  </si>
  <si>
    <t>Tỉnh TP / Chuyên ngành</t>
  </si>
  <si>
    <t>Dài</t>
  </si>
  <si>
    <t>Rộng</t>
  </si>
  <si>
    <t>Cao</t>
  </si>
  <si>
    <t>Vật liệu</t>
  </si>
  <si>
    <t>V.L phụ</t>
  </si>
  <si>
    <t>Nhân công</t>
  </si>
  <si>
    <t>Máy T.C</t>
  </si>
  <si>
    <t>Máy thi công</t>
  </si>
  <si>
    <t>V.L</t>
  </si>
  <si>
    <t>N.C</t>
  </si>
  <si>
    <t>Máy</t>
  </si>
  <si>
    <t>Đơn giá</t>
  </si>
  <si>
    <t>Giá máy</t>
  </si>
  <si>
    <t>Bắt đầu</t>
  </si>
  <si>
    <t>Kết thúc</t>
  </si>
  <si>
    <t>HM</t>
  </si>
  <si>
    <t>I. BIỆN PHÁP THI CÔNG</t>
  </si>
  <si>
    <t>xem lại</t>
  </si>
  <si>
    <t>AA.11143</t>
  </si>
  <si>
    <t>Phát quang tạo mặt bằng bằng thủ công. Phát rừng loại IV, mật độ cây tiêu chuẩn trên 100m2 rừng : &lt;= 3 cây</t>
  </si>
  <si>
    <t>100m2</t>
  </si>
  <si>
    <t>Định mức 38/2026/TT-BXD - Phần XD</t>
  </si>
  <si>
    <t>GM38_2026</t>
  </si>
  <si>
    <t>N1~Nhân công nhóm 1~công~2.49~2.49~251480~251480~0~1~1~0~0~N1~Được tính toán, rồi Link từ sheet Nhân công sang~0</t>
  </si>
  <si>
    <t>DinhMucBoXD</t>
  </si>
  <si>
    <t>Vận dụng định mức để phát cây dọn mặt bằng dọc mương: 146,46*7,5/100 = 10,985</t>
  </si>
  <si>
    <t>TT</t>
  </si>
  <si>
    <t>Vận chuyển cây đã chặt phát đổ đi</t>
  </si>
  <si>
    <t>5 = 5</t>
  </si>
  <si>
    <t>Vận chuyển phao chuyến đến và chuyến về</t>
  </si>
  <si>
    <t>2 = 2</t>
  </si>
  <si>
    <t>xem lại thuê cừ loại khác</t>
  </si>
  <si>
    <t>AC.22111</t>
  </si>
  <si>
    <t>Đóng cọc ván thép (cừ Larsen) trên cạn bằng máy đóng cọc 1,8T, chiều dài cọc &lt;=12 m, đất cấp I</t>
  </si>
  <si>
    <t>100m</t>
  </si>
  <si>
    <t>A24.0230~Cọc ván thép &lt;=12m~m~100~100~0~0~0~1~1~0~0~CocVanThep~(Theo GVL2595_2022XD)~0žZ999~Vât liệu khác~%~0.5~0.5~0~0~0~1~1~0~0~VatLieuKhac~~0</t>
  </si>
  <si>
    <t>N2~Nhân công nhóm 2~công~6.68~6.68~302248~302248~0~1~1~0~0~N2~Được tính toán, rồi Link từ sheet Nhân công sang~0</t>
  </si>
  <si>
    <t>M103.0202~Máy đóng cọc chạy trên ray 1,8 T~ca~2.226~2.226~1923562~1979578~0~1~1~0~0~M492~Được tính toán, rồi Link từ sheet Máy sang~0žM999~Máy khác~%~3~3~42818.49012~44065.40628~0~1~1~0~0~~~0</t>
  </si>
  <si>
    <t>Toàn tuyến chia 3 phân đoạn thi công; Phân đoạn 1-phân đoạn 3, 
Sử dụng Cừ thép U250x8m</t>
  </si>
  <si>
    <t>a. Phân đoạn 1: Dài 50m x 2 hàng</t>
  </si>
  <si>
    <t>Ép cừ: (50/0,25*5)*2/100 = 20</t>
  </si>
  <si>
    <t>Văng dọc: 50*2*2/100 = 2</t>
  </si>
  <si>
    <t>Chống ngang 10m 1 điểm: 6 điểm, mỗi điểm 2 chống: (6*2)*5/100 = 0,6</t>
  </si>
  <si>
    <t>Cừ thay đê quai xanh: (5/0,25)*5/100 = 1</t>
  </si>
  <si>
    <t>Cừ thay để quai nằm ngang: 5*2/100 = 0,1</t>
  </si>
  <si>
    <t>Cừ chống xiên đê quai: 5*2/100 = 0,1</t>
  </si>
  <si>
    <t>b. Phân đoạn 2: Dài 50m x 2 hàng</t>
  </si>
  <si>
    <t xml:space="preserve">c. Phân đoạn 3: 45m </t>
  </si>
  <si>
    <t>Ép cừ: (45/0,25*5)*2/100 = 18</t>
  </si>
  <si>
    <t>Văng dọc: 45*2*2/100 = 1,8</t>
  </si>
  <si>
    <t>Chống ngang 10m 1 điểm: 5 điểm, mỗi điểm 2 chống: (5*2)*5/100 = 0,5</t>
  </si>
  <si>
    <t>Cừ thay đê quai xanh x 2 đầu: (5/0,25)*5*2/100 = 2</t>
  </si>
  <si>
    <t>Cừ thay để quai nằm ngang: 5*2*2/100 = 0,2</t>
  </si>
  <si>
    <t>Cừ chống xiên đê quai: 5*2*2/100 = 0,2</t>
  </si>
  <si>
    <t>đổi mã</t>
  </si>
  <si>
    <t>AC.23420</t>
  </si>
  <si>
    <t>Nhổ cừ Larsen bằng búa rung 60kW - Dưới nước</t>
  </si>
  <si>
    <t>N2~Nhân công nhóm 2~công~2.89~2.89~302248~302248~0~1~1~0~0~N2~Được tính toán, rồi Link từ sheet Nhân công sang~0</t>
  </si>
  <si>
    <t>M103.0402A~Búa rung 60 kW~ca~0.69~0.69~337989~337989~0~1~1~0~0~M1014~Được tính toán, rồi Link từ sheet Máy sang~0žM102.0307~Cần cẩu bánh xích 50T~ca~0.69~0.69~4697773~4823943~0~1~1~0~0~M202~Được tính toán, rồi Link từ sheet Máy sang~0žM109.0102~Sà lan 200T~ca~0.69~0.69~542108~542108~0~1~1~0~0~M519~Được tính toán, rồi Link từ sheet Máy sang~0žM109.0702~Tầu kéo 150 CV~ca~0.055~0.055~6170170~6280808~0~1~1~0~0~M539~Được tính toán, rồi Link từ sheet Máy sang~0žM999~Máy khác~%~2~2~41880.8965~42812.3204~0~1~1~0~0~~~0</t>
  </si>
  <si>
    <t>Bằng khối lượng ép</t>
  </si>
  <si>
    <t>ok</t>
  </si>
  <si>
    <t>Cừ thép thuê 2000 đ/m/ngày dự kiến thi công 3 tháng; cừ thép luân chuyển sử dung 3 lần</t>
  </si>
  <si>
    <t>m</t>
  </si>
  <si>
    <t>70,3*100/3*(3*30) = 210900</t>
  </si>
  <si>
    <t>Bơm nước thi công cho 3 phân đoạn cống 2.5x2.5m</t>
  </si>
  <si>
    <t>50 = 50</t>
  </si>
  <si>
    <t>Thuê ván thép chống lầy để xe đi đóng cọc tre hố móng</t>
  </si>
  <si>
    <t>Thuê cho phân đoạn 1+2+3</t>
  </si>
  <si>
    <t>AL.16121</t>
  </si>
  <si>
    <t>Rải vải địa kỹ thuật ngăn nước đê quai</t>
  </si>
  <si>
    <t>A24.0782~Vải địa kỹ thuật~m2~105~105~10400~10400~0~1~1~0~11440~VaiDiaKyThuat~Áp theo "Vài địa kỹ thuật không dệt 12KN" trong Thông báo giá VL số: 478/TB-SXD của Sở XD TP Hải Phòng ngày 30/06/2026. Vùng: 10~0žZ999~Vât liệu khác~%~0.2~0.2~10920~10920~0~1~1~0~0~VatLieuKhac~~0</t>
  </si>
  <si>
    <t>N2~Nhân công nhóm 2~công~1.18~1.18~302248~302248~0~1~1~0~0~N2~Được tính toán, rồi Link từ sheet Nhân công sang~0</t>
  </si>
  <si>
    <t>Vận dụng định mức cho bạt chống thấm nước phía ngoài cừ làm đê quai xanh, k=1.3:</t>
  </si>
  <si>
    <t>chỉnh</t>
  </si>
  <si>
    <t>(1,2*5)*4*1,3/100 = 0,312</t>
  </si>
  <si>
    <t>II. THI CÔNG PHÂN ĐOẠN 1+2+3</t>
  </si>
  <si>
    <t>2.1. PHẦN ĐÀO CỐNG</t>
  </si>
  <si>
    <t>xem lại có áp mã này</t>
  </si>
  <si>
    <t>AB.36120</t>
  </si>
  <si>
    <t>Xói hút bùn trong khung vây phòng nước, các trụ dưới nước (tính 10%)</t>
  </si>
  <si>
    <t>m3</t>
  </si>
  <si>
    <t>A24.0350~ống xói F50mm~m~0.005~0.005~55000~55000~0~1~1~0~60500~OngXoi~(Theo GVL2595_2022XD)~0žA24.0348~ống xói F150mm~m~0.005~0.005~160000~160000~0~1~1~0~176000~OngXoi~(Theo GVL2595_2022XD)~0žA24.0349~ống xói F250mm~m~0.005~0.005~270000~270000~0~1~1~0~297000~OngXoi~(Theo GVL2595_2022XD)~0žZ999~Vât liệu khác~%~5~5~24.25~24.25~0~1~1~0~0~VatLieuKhac~~0</t>
  </si>
  <si>
    <t>N1~Nhân công nhóm 1~công~0.34~0.34~251480~251480~0~1~1~0~0~N1~Được tính toán, rồi Link từ sheet Nhân công sang~0</t>
  </si>
  <si>
    <t>M108.0308~Máy nén khí diezel 1200 m3/h~ca~0.057~0.057~3424095~3421539~0~1~1~0~0~M406~Được tính toán, rồi Link từ sheet Máy sang~0žM112.0402~Máy bơm xói 4MC (75 kW)~ca~0.057~0.057~846733~791663~0~1~1~0~0~M679~Được tính toán, rồi Link từ sheet Máy sang~0žM109.0104~Sà lan 400T~ca~0.057~0.057~891221~891221~0~1~1~0~0~M522~Được tính toán, rồi Link từ sheet Máy sang~0žM109.0507~Ca nô 150 CV~ca~0.001~0.001~2317602~2293699~0~1~1~0~0~M622~Được tính toán, rồi Link từ sheet Máy sang~0žM102.0501~Cần cẩu nổi 30T~ca~0.057~0.057~7779354~7828124~0~1~1~0~0~M221~Được tính toán, rồi Link từ sheet Máy sang~0žM112.0105~Máy bơm nước 14 kW~ca~0.057~0.057~95300~95300~0~1~1~0~0~M345~Được tính toán, rồi Link từ sheet Máy sang~0</t>
  </si>
  <si>
    <t>Đoạn mương lọt giữa 2 bên nhà dân,  tính 10%:</t>
  </si>
  <si>
    <t>Đào bùn+VHC: 1255,47*10% = 125,547</t>
  </si>
  <si>
    <t>Đào móng cống: 220,41*10% = 22,041</t>
  </si>
  <si>
    <t>AB.25111</t>
  </si>
  <si>
    <t>Đào móng công trình, chiều rộng móng &lt;= 6m, bằng máy đào 0,8m3, đất cấp I</t>
  </si>
  <si>
    <t>100m3</t>
  </si>
  <si>
    <t>N1~Nhân công nhóm 1~công~2.92~2.92~251480~251480~0~1~1~0~0~N1~Được tính toán, rồi Link từ sheet Nhân công sang~0</t>
  </si>
  <si>
    <t>M101.0104~Máy đào 0,80 m3~ca~0.316~0.316~3287886~3285330~0~1~1~0~0~M6~Được tính toán, rồi Link từ sheet Máy sang~0</t>
  </si>
  <si>
    <t>Đào thủ công đoạn mương lọt giữa 2 bên nhà dân, tính 90%:</t>
  </si>
  <si>
    <t>Đào bùn+VHC: 1255,47*90%/100 = 11,299</t>
  </si>
  <si>
    <t>Đào móng cống: 220,41*90%/100 = 1,984</t>
  </si>
  <si>
    <t>2.2. THUÊ BÃI TẬP KẾT BÙN ĐẤT NẠO VÉT</t>
  </si>
  <si>
    <t>Thuê bãi tập kết bùn để tận dụng đắp chèn cống trở lại lại</t>
  </si>
  <si>
    <t>m2</t>
  </si>
  <si>
    <t>Thuê bãi tạm tính 1500 m2, 6 000 đ/m2 trong kỳ thi công:</t>
  </si>
  <si>
    <t>1500 = 1500</t>
  </si>
  <si>
    <t>Đổi mà</t>
  </si>
  <si>
    <t>Đào vận chuyển, bằng máy đào 0,8m3, đất cấp I</t>
  </si>
  <si>
    <t xml:space="preserve">Đào xúc vận chuyển đi theo KL đất xói hút; </t>
  </si>
  <si>
    <t>Trừ KL đất tận dụng từ đào móng cống:-220,41/100 = -2,204</t>
  </si>
  <si>
    <t>AB.41411</t>
  </si>
  <si>
    <t>Vận chuyển bùn, đất bằng ôtô tự đổ 5 tấn trong phạm vi &lt;= 1000m, đất cấp I</t>
  </si>
  <si>
    <t>M106.0202~Ô tô tự đổ 5T~ca~1.15~1.15~1967179~1958073~0~1~1~0~0~M107~Được tính toán, rồi Link từ sheet Máy sang~0</t>
  </si>
  <si>
    <t>Theo KL đất xói hút; đất đào tận dụng đắp chèn cống:</t>
  </si>
  <si>
    <t>AB.42111</t>
  </si>
  <si>
    <t>Vận chuyển bùn đất đất bằng ô tô tự đổ 5T 1km tiếp theo trong phạm vi &lt;= 5km, đất cấp I</t>
  </si>
  <si>
    <t>M106.0202~Ô tô tự đổ 5T~ca~0.53~0.53~1967179~1958073~0~1~1~0~0~M107~Được tính toán, rồi Link từ sheet Máy sang~0</t>
  </si>
  <si>
    <t>The KL trên; hệ số Kvc=4:</t>
  </si>
  <si>
    <t>2.3. THI CÔNG ĐÁY CỐNG</t>
  </si>
  <si>
    <t>AC.12121</t>
  </si>
  <si>
    <t>Đóng cọc tre bằng máy đào 0,5m3, chiều dài cọc &gt; 2,5m, đất cấp I</t>
  </si>
  <si>
    <t>A24.0227~Cọc tre &gt;2,5m~m~105~105~12000~12000~0~1~1~0~12960~CocTre~Áp theo "Cọc tre L=2,5-2,8m; D=60-80mm cọc xô" trong Thông báo giá VL số: 478/TB-SXD của Sở XD TP Hải Phòng ngày 30/06/2026. Vùng: 10~0</t>
  </si>
  <si>
    <t>N2~Nhân công nhóm 2~công~0.33~0.33~302248~302248~0~1~1~0~0~N2~Được tính toán, rồi Link từ sheet Nhân công sang~0</t>
  </si>
  <si>
    <t>M101.0102~Máy đào 0,50 m3~ca~0.098~0.098~2674265~2671709~0~1~1~0~0~M4~Được tính toán, rồi Link từ sheet Máy sang~0</t>
  </si>
  <si>
    <t>phân đoạn 1+phân đoạn 2+ phân đoạn 3</t>
  </si>
  <si>
    <t>(50*2+45)*3,4*2,5*25/100 = 308,125</t>
  </si>
  <si>
    <t>Cửa cống và cánh cống:</t>
  </si>
  <si>
    <t>((1,55+1,8)*8,76-2*(2,68*1,55)/2)*2,5*25/100 = 15,745</t>
  </si>
  <si>
    <t>2 hàng cọc tre chặn đầu chân khay</t>
  </si>
  <si>
    <t>(8,756*5)*2*2,5/100 = 2,189</t>
  </si>
  <si>
    <t>AB.11111</t>
  </si>
  <si>
    <t>Đào bùn trong mọi điều kiện, bùn đặc</t>
  </si>
  <si>
    <t>N1~Nhân công nhóm 1~công~0.94~0.94~251480~251480~0~1~1~0~0~N1~Được tính toán, rồi Link từ sheet Nhân công sang~0</t>
  </si>
  <si>
    <t>Vét bùn đầu cọc</t>
  </si>
  <si>
    <t>Phân đoạn 1+phân đoạn 2+ phân đoạn 3</t>
  </si>
  <si>
    <t>(50*2+45)*3,4*0,1 = 49,3</t>
  </si>
  <si>
    <t>((1,55+1,8)*8,76-2*(2,68*1,55)/2)*0,1 = 2,519</t>
  </si>
  <si>
    <t>Đắp cát công trình</t>
  </si>
  <si>
    <t>AB.13411</t>
  </si>
  <si>
    <t>Đắp cát công trình bằng thủ công, đắp nền móng công trình</t>
  </si>
  <si>
    <t>A24.10024~Cát~m3~1.22~1.22~300000~300000~23160~1~1~0~330000~Cat~Áp theo "Cát san lấp" trong Thông báo giá VL số: 478/TB-SXD của Sở XD TP Hải Phòng ngày 30/06/2026. Vùng: 10~0žZ999~Vât liệu khác~%~2~2~3660~3660~0~1~1~0~0~VatLieuKhac~~0</t>
  </si>
  <si>
    <t>N1~Nhân công nhóm 1~công~0.45~0.45~251480~251480~0~1~1~0~0~N1~Được tính toán, rồi Link từ sheet Nhân công sang~0</t>
  </si>
  <si>
    <t>Đắp cát đen phủ đầu cọc:</t>
  </si>
  <si>
    <t>AF.82511</t>
  </si>
  <si>
    <t>Ván khuôn thép. Ván khuôn móng dài</t>
  </si>
  <si>
    <t>A24.0726~Thép tấm~kg~51.81~51.81~19250~19250~0~1~1~0~21175~ThepTam~(Theo GVL2595_2022XD)~0žA24.0712~Thép hình~kg~32.02~32.02~19250~19250~0~1~1~0~21175~ThepHinh~(Theo GVL2595_2022XD)~0žA24.0543~Que hàn~kg~3.26~3.26~25000~25000~0~1~1~0~27500~QueHan~(Theo GVL2595_2022XD)~0žZ999~Vât liệu khác~%~5~5~16952.275~16952.275~0~1~1~0~0~VatLieuKhac~~0</t>
  </si>
  <si>
    <t>N2~Nhân công nhóm 2~công~12.25~12.25~302248~302248~0~1~1~0~0~N2~Được tính toán, rồi Link từ sheet Nhân công sang~0</t>
  </si>
  <si>
    <t>M112.4003~Máy hàn 23 kW~ca~0.82~0.82~460598~458042~0~1~1~0~0~M423~Được tính toán, rồi Link từ sheet Máy sang~0žM999~Máy khác~%~2~2~3776.9036~3755.9444~0~1~1~0~0~~~0</t>
  </si>
  <si>
    <t>Ván khuôn bê tông lót</t>
  </si>
  <si>
    <t>Phân đoạn 1+ Phân đoạn 2:</t>
  </si>
  <si>
    <t>(2*(50+3,4)*2*0,1-3,4*0,1)/100 = 0,21</t>
  </si>
  <si>
    <t>Phân đoạn 3:</t>
  </si>
  <si>
    <t>(45+3,4+45)*0,1/100 = 0,093</t>
  </si>
  <si>
    <t>Cửa cống + chân khay:</t>
  </si>
  <si>
    <t>((3,09+1,8)*2+8,76)*0,1/100 = 0,019</t>
  </si>
  <si>
    <t>Bê tông lót</t>
  </si>
  <si>
    <t>AF.11110</t>
  </si>
  <si>
    <t>C2231</t>
  </si>
  <si>
    <t>AF.11110A</t>
  </si>
  <si>
    <t>Đổ bê tông thủ công bằng máy trộn, bê tông lót móng, chiều rộng &lt;= 250 cm, đá 2x4, mác 100</t>
  </si>
  <si>
    <t>A24.0797A~Xi măng PCB30~kg~210.125~210.125~1537.5~1537.5~0~1~1~0~1660.5~XiMangPCB30~Áp theo "Xi măng PCB30 bao (XM Vicem) (Kiến Thụy - đường bộ)" trong Thông báo giá VL số: 478/TB-SXD của Sở XD TP Hải Phòng ngày 30/06/2026. Vùng: 10~0žA24.0180~Cát vàng~m3~0.562725~0.562725~724000~724000~23160~1~1~0~796400~CatVang~Áp theo "Cát bê tông ML&gt;2,0" trong Thông báo giá VL số: 478/TB-SXD của Sở XD TP Hải Phòng ngày 30/06/2026. Vùng: 10~0žA24.0009~Đá 2x4~m3~0.91225~0.91225~717000~717000~30295~1~1~0~788700~Da2x4~Áp theo "Đá 2x4" trong Thông báo giá VL số: 478/TB-SXD của Sở XD TP Hải Phòng ngày 30/06/2026. Vùng: 10~0žA24.0524~Nước~lít~176.3~176.3~12~12~0~1~1~0~13.2~Nuoc(Lit)~(Theo GVL2595_2022XD)~0</t>
  </si>
  <si>
    <t>N2~Nhân công nhóm 2~công~1.07~1.07~302248~302248~0~1~1~0~0~N2~Được tính toán, rồi Link từ sheet Nhân công sang~0</t>
  </si>
  <si>
    <t>M104.0102~Máy trộn bê tông 250 lít~ca~0.095~0.095~411127~356057~0~1~1~0~0~M270~Được tính toán, rồi Link từ sheet Máy sang~0žM112.1101~Máy đầm bàn 1 kW~ca~0.089~0.089~362423~307353~0~1~1~0~0~M305~Được tính toán, rồi Link từ sheet Máy sang~0</t>
  </si>
  <si>
    <t>*Bê tông lót:</t>
  </si>
  <si>
    <t>Theo chiều dài tuyến:</t>
  </si>
  <si>
    <t>AF.61120</t>
  </si>
  <si>
    <t>Công tác gia công lắp dựng cốt thép. Cốt thép móng, đường kính cốt thép &lt;= 18mm</t>
  </si>
  <si>
    <t>tấn</t>
  </si>
  <si>
    <t>A24.0739~Thép tròn D&lt;=18mm~kg~1020~1020~16450~16450~0~1~1~0~18095~ThepTron&lt;=18~Áp theo "Thép thanh vằn D14-32 CB300V (CT CP thép Việt Ý)" trong Thông báo giá VL số: 478/TB-SXD của Sở XD TP Hải Phòng ngày 30/06/2026. Vùng: 0~0žA24.0293~Dây thép~kg~9.28~9.28~20000~20000~0~1~1~0~22000~DayThep~(Theo GVL2595_2022XD)~0žA24.0543~Que hàn~kg~4.64~4.64~25000~25000~0~1~1~0~27500~QueHan~(Theo GVL2595_2022XD)~0</t>
  </si>
  <si>
    <t>N2~Nhân công nhóm 2~công~7.67~7.67~302248~302248~0~1~1~0~0~N2~Được tính toán, rồi Link từ sheet Nhân công sang~0</t>
  </si>
  <si>
    <t>M112.4003~Máy hàn 23 kW~ca~1.12~1.12~460598~458042~0~1~1~0~0~M423~Được tính toán, rồi Link từ sheet Máy sang~0žM112.2601~Máy cắt uốn cốt thép 5 kW~ca~0.32~0.32~371349~316279~0~1~1~0~0~M454~Được tính toán, rồi Link từ sheet Máy sang~0</t>
  </si>
  <si>
    <t>a. Phân đoạn 1+ phân đoạn 2:</t>
  </si>
  <si>
    <t>Đáy cống</t>
  </si>
  <si>
    <t>(3374,47+1128,32+6108,82)/1000 = 10,612</t>
  </si>
  <si>
    <t>b. Phân đoạn 3</t>
  </si>
  <si>
    <t xml:space="preserve">Đáy cống </t>
  </si>
  <si>
    <t>(3049,86+1015,94+5500,38)/2/1000 = 4,783</t>
  </si>
  <si>
    <t>Ván khuôn đáy cống</t>
  </si>
  <si>
    <t>Phân đoạn 1+phân đoạn 2</t>
  </si>
  <si>
    <t>(2*(50+3)*2*0,25-3*0,25)/100 = 0,523</t>
  </si>
  <si>
    <t>Phân đoạn 3</t>
  </si>
  <si>
    <t>(45+3+45)*0,25/100 = 0,233</t>
  </si>
  <si>
    <t>Phần sân cống</t>
  </si>
  <si>
    <t>(2,63+1,8+8,76+1,8+2,63)*0,55/100 = 0,097</t>
  </si>
  <si>
    <t>chân khay: (0,5*2+8,76)*0,3/100 = 0,029</t>
  </si>
  <si>
    <t>Trừ phần vát sân cống</t>
  </si>
  <si>
    <t>2 mặt bên: -((1+1,38)/2*0,25)*2/100 = -0,006</t>
  </si>
  <si>
    <t>phía cọc ép 2 hàng: -8,76*0,25/100 = -0,022</t>
  </si>
  <si>
    <t>AF.11210</t>
  </si>
  <si>
    <t>C3223</t>
  </si>
  <si>
    <t>AF.11213</t>
  </si>
  <si>
    <t>Đổ bê tông thủ công bằng máy trộn, bê tông móng, chiều rộng &lt;= 250 cm, đá 1x2, mác 250, PCB40</t>
  </si>
  <si>
    <t>A24.0796A~Xi măng PCB40~kg~308.525~308.525~1556.019~1556.019~0~1~1~0~1711.6~XiMangPCB40~Áp theo "Xi măng Vicem PCB40 bao (VC đường bộ, từ ngày 1/5/2026)" trong Thông báo giá VL số: 478/TB-SXD của Sở XD TP Hải Phòng ngày 30/06/2026. Vùng: 10~0žA24.0180~Cát vàng~m3~0.531975~0.531975~724000~724000~23160~1~1~0~796400~CatVang~Áp theo "Cát bê tông ML&gt;2,0" trong Thông báo giá VL số: 478/TB-SXD của Sở XD TP Hải Phòng ngày 30/06/2026. Vùng: 10~0žA24.0008~Đá 1x2~m3~0.876375~0.876375~717000~717000~30295~1~1~0~788700~Da1x2~Áp theo "Đá 1x2" trong Thông báo giá VL số: 478/TB-SXD của Sở XD TP Hải Phòng ngày 30/06/2026. Vùng: 10~0žA24.0524~Nước~lít~187.575~187.575~12~12~0~1~1~0~13.2~Nuoc(Lit)~(Theo GVL2595_2022XD)~0žZ999~Vât liệu khác~%~1~1~14958.32436975~14958.32436975~0~1~1~0~0~VatLieuKhac~~0</t>
  </si>
  <si>
    <t>N2~Nhân công nhóm 2~công~1.23~1.23~302248~302248~0~1~1~0~0~N2~Được tính toán, rồi Link từ sheet Nhân công sang~0</t>
  </si>
  <si>
    <t>M104.0102~Máy trộn bê tông 250 lít~ca~0.095~0.095~411127~356057~0~1~1~0~0~M270~Được tính toán, rồi Link từ sheet Máy sang~0žM112.1301~Máy dầm dùi 1,5 kW~ca~0.089~0.089~366588~311518~0~1~1~0~0~M310~Được tính toán, rồi Link từ sheet Máy sang~0</t>
  </si>
  <si>
    <t>2*(50*3)*0,25 = 75</t>
  </si>
  <si>
    <t>Vát: 2*(2*(0,3*0,3/2)*50) = 9</t>
  </si>
  <si>
    <t>okk</t>
  </si>
  <si>
    <t>45*3*0,25 = 33,75</t>
  </si>
  <si>
    <t>Vát: 2*(0,3*0,3/2)*45 = 4,05</t>
  </si>
  <si>
    <t>Đầu cống+ chân khay</t>
  </si>
  <si>
    <t>((4,2+8,76)/2*1,315+1,8*8,76)*0,55 = 13,359</t>
  </si>
  <si>
    <t>Chân khay: 8,76*0,5*0,3 = 1,314</t>
  </si>
  <si>
    <t>Trừ vát sân cống</t>
  </si>
  <si>
    <t>-(1+1,38)/2*0,25*8,76 = -2,606</t>
  </si>
  <si>
    <t>2.4. TƯỜNG CỐNG</t>
  </si>
  <si>
    <t>AF.61321</t>
  </si>
  <si>
    <t>Công tác gia công lắp dựng cốt thép. Cốt thép tường, đường kính cốt thép &lt;= 18mm, chiều cao &lt;= 6m</t>
  </si>
  <si>
    <t>N2~Nhân công nhóm 2~công~10.28~10.28~302248~302248~0~1~1~0~0~N2~Được tính toán, rồi Link từ sheet Nhân công sang~0</t>
  </si>
  <si>
    <t>Tường cống</t>
  </si>
  <si>
    <t>(3402,88+4695,26+1046,66)*2/1000 = 18,29</t>
  </si>
  <si>
    <t>(3049,86+4227,61+942,41)/1000 = 8,22</t>
  </si>
  <si>
    <t>c. Cánh cống</t>
  </si>
  <si>
    <t>337,8/1000 = 0,338</t>
  </si>
  <si>
    <t>AF.86211</t>
  </si>
  <si>
    <t>Ván khuôn thép, khung xương thép, cột chống bằng thép ống. Ván khuôn tường, chiều cao &lt;= 28m</t>
  </si>
  <si>
    <t>A24.0726~Thép tấm~kg~51.81~51.81~19250~19250~0~1~1~0~21175~ThepTam~(Theo GVL2595_2022XD)~0žA24.0712~Thép hình~kg~48.84~48.84~19250~19250~0~1~1~0~21175~ThepHinh~(Theo GVL2595_2022XD)~0žA24.0262~Cột chống thép ống~kg~38.13~38.13~12627~12627~0~1~1~0~13889.7~CotChongThepOng~(Theo GVL2595_2022XD)~0žA24.0543~Que hàn~kg~5.6~5.6~25000~25000~0~1~1~0~27500~QueHan~(Theo GVL2595_2022XD)~0žZ999~Vât liệu khác~%~5~5~25589.8001~25589.8001~0~1~1~0~0~VatLieuKhac~~0</t>
  </si>
  <si>
    <t>N2~Nhân công nhóm 2~công~28.5~28.5~302248~302248~0~1~1~0~0~N2~Được tính toán, rồi Link từ sheet Nhân công sang~0</t>
  </si>
  <si>
    <t>M112.4003~Máy hàn 23 kW~ca~1.5~1.5~460598~458042~0~1~1~0~0~M423~Được tính toán, rồi Link từ sheet Máy sang~0žM102.1001~Máy vận thăng lồng 3T~ca~0.12~0.12~921408~866338~0~1~1~0~0~M578~Được tính toán, rồi Link từ sheet Máy sang~0žM102.0406~Cần trục tháp 25T~ca~0.12~0.12~3069700~3143356~0~1~1~0~0~M215~Được tính toán, rồi Link từ sheet Máy sang~0žM999~Máy khác~%~2~2~11698.2996~11682.2628~0~1~1~0~0~~~0</t>
  </si>
  <si>
    <t>a. Phân đoạn 1+ phân đoạn 2</t>
  </si>
  <si>
    <t>Vách ngoài: 2*(2,5*50*2)/100 = 5</t>
  </si>
  <si>
    <t>Vách trong: 2*(2*(1,88+0,4*2)*50)/100 = 5,36</t>
  </si>
  <si>
    <t>Vách chặn: ((0,25*2,5+0,3*0,3/2*2)*2)*2/100 = 0,029</t>
  </si>
  <si>
    <t>Vách ngoài: (2,5*45*2)/100 = 2,25</t>
  </si>
  <si>
    <t>Vách trong: 2*(1,88+0,4*2)*45/100 = 2,412</t>
  </si>
  <si>
    <t>(3*2,75-2,5*2,25/2-0,5*0,2)*4/100 = 0,214</t>
  </si>
  <si>
    <t>0,5*0,25*2/100 = 0,003</t>
  </si>
  <si>
    <t>Lắp đặt băng cản nước V250</t>
  </si>
  <si>
    <t>145*0,25*4 = 145</t>
  </si>
  <si>
    <t>AF.12110</t>
  </si>
  <si>
    <t>AF.12113</t>
  </si>
  <si>
    <t>Đổ bê tông thủ công bằng máy trộn, bê tông tường chiều dày &lt;= 45cm, chiều cao &lt;= 6m, đá 1x2, mác 250, PCB40</t>
  </si>
  <si>
    <t>A24.0796A~Xi măng PCB40~kg~308.525~308.525~1556.019~1556.019~0~1~1~0~1711.6~XiMangPCB40~Áp theo "Xi măng Vicem PCB40 bao (VC đường bộ, từ ngày 1/5/2026)" trong Thông báo giá VL số: 478/TB-SXD của Sở XD TP Hải Phòng ngày 30/06/2026. Vùng: 10~0žA24.0180~Cát vàng~m3~0.531975~0.531975~724000~724000~23160~1~1~0~796400~CatVang~Áp theo "Cát bê tông ML&gt;2,0" trong Thông báo giá VL số: 478/TB-SXD của Sở XD TP Hải Phòng ngày 30/06/2026. Vùng: 10~0žA24.0008~Đá 1x2~m3~0.876375~0.876375~717000~717000~30295~1~1~0~788700~Da1x2~Áp theo "Đá 1x2" trong Thông báo giá VL số: 478/TB-SXD của Sở XD TP Hải Phòng ngày 30/06/2026. Vùng: 10~0žA24.0524~Nước~lít~187.575~187.575~12~12~0~1~1~0~13.2~Nuoc(Lit)~(Theo GVL2595_2022XD)~0žZ999~Vât liệu khác~%~5~5~14958.32436975~14958.32436975~0~1~1~0~0~VatLieuKhac~~0</t>
  </si>
  <si>
    <t>N2~Nhân công nhóm 2~công~2.49~2.49~302248~302248~0~1~1~0~0~N2~Được tính toán, rồi Link từ sheet Nhân công sang~0</t>
  </si>
  <si>
    <t>M104.0102~Máy trộn bê tông 250 lít~ca~0.095~0.095~411127~356057~0~1~1~0~0~M270~Được tính toán, rồi Link từ sheet Máy sang~0žM112.1301~Máy dầm dùi 1,5 kW~ca~0.18~0.18~366588~311518~0~1~1~0~0~M310~Được tính toán, rồi Link từ sheet Máy sang~0</t>
  </si>
  <si>
    <t>2*2*(50*0,25*2,5+0,3*0,3/2*50) = 134</t>
  </si>
  <si>
    <t>2*(45*2,5*0,25+0,3*0,3/2*45) = 60,3</t>
  </si>
  <si>
    <t>Cánh cống</t>
  </si>
  <si>
    <t>2*(2,75*3-2,5*2,25/2)*0,25 = 2,719</t>
  </si>
  <si>
    <t>2.5. BẢN MẶT CỐNG</t>
  </si>
  <si>
    <t>AF.86111</t>
  </si>
  <si>
    <t>Ván khuôn thép, khung xương thép, cột chống bằng thép ống. Ván khuôn sàn mái, chiều cao &lt;= 28m</t>
  </si>
  <si>
    <t>A24.0726~Thép tấm~kg~51.81~51.81~19250~19250~0~1~1~0~21175~ThepTam~(Theo GVL2595_2022XD)~0žA24.0712~Thép hình~kg~40.7~40.7~19250~19250~0~1~1~0~21175~ThepHinh~(Theo GVL2595_2022XD)~0žA24.0262~Cột chống thép ống~kg~36.15~36.15~12627~12627~0~1~1~0~13889.7~CotChongThepOng~(Theo GVL2595_2022XD)~0žA24.0543~Que hàn~kg~5.5~5.5~25000~25000~0~1~1~0~27500~QueHan~(Theo GVL2595_2022XD)~0žZ999~Vât liệu khác~%~5~5~23747.8355~23747.8355~0~1~1~0~0~VatLieuKhac~~0</t>
  </si>
  <si>
    <t>N2~Nhân công nhóm 2~công~20~20~302248~302248~0~1~1~0~0~N2~Được tính toán, rồi Link từ sheet Nhân công sang~0</t>
  </si>
  <si>
    <t>Đáy: 2*50*(2,5-0,3*2)/100 = 1,9</t>
  </si>
  <si>
    <t>Xung quanh:(50+3)*2*0,25/100 = 0,265</t>
  </si>
  <si>
    <t>Đáy: 45*(2,5-0,3*2)/100 = 0,855</t>
  </si>
  <si>
    <t>Xung quanh:(45+3)*2*0,25/100 = 0,24</t>
  </si>
  <si>
    <t>AF.61721</t>
  </si>
  <si>
    <t>Công tác gia công lắp dựng cốt thép. Cốt thép sàn mái, đường kính cốt thép &gt; 10mm, chiều cao &lt;= 28m</t>
  </si>
  <si>
    <t>A24.0740~Thép tròn D&gt;10mm~kg~1020~1020~16550~16550~0~1~1~0~18205~ThepTron&gt;10~Áp theo "Thép thanh vằn D12 CB300V (CT CP thép Việt Ý)" trong Thông báo giá VL số: 478/TB-SXD của Sở XD TP Hải Phòng ngày 30/06/2026. Vùng: 0~0žA24.0293~Dây thép~kg~9.28~9.28~20000~20000~0~1~1~0~22000~DayThep~(Theo GVL2595_2022XD)~0žA24.0543~Que hàn~kg~4.617~4.617~25000~25000~0~1~1~0~27500~QueHan~(Theo GVL2595_2022XD)~0</t>
  </si>
  <si>
    <t>N2~Nhân công nhóm 2~công~10.04~10.04~302248~302248~0~1~1~0~0~N2~Được tính toán, rồi Link từ sheet Nhân công sang~0</t>
  </si>
  <si>
    <t>M112.4003~Máy hàn 23 kW~ca~1.123~1.123~460598~458042~0~1~1~0~0~M423~Được tính toán, rồi Link từ sheet Máy sang~0žM112.2601~Máy cắt uốn cốt thép 5 kW~ca~0.32~0.32~371349~316279~0~1~1~0~0~M454~Được tính toán, rồi Link từ sheet Máy sang~0žM102.1001~Máy vận thăng lồng 3T~ca~0.015~0.015~921408~866338~0~1~1~0~0~M578~Được tính toán, rồi Link từ sheet Máy sang~0žM102.0406~Cần trục tháp 25T~ca~0.015~0.015~3069700~3143356~0~1~1~0~0~M215~Được tính toán, rồi Link từ sheet Máy sang~0žM999~Máy khác~%~2~2~6959.49854~6757.35856~0~1~1~0~0~~~0</t>
  </si>
  <si>
    <t>Bản mặt cống</t>
  </si>
  <si>
    <t>AF.22310</t>
  </si>
  <si>
    <t>C3323</t>
  </si>
  <si>
    <t>AF.22313</t>
  </si>
  <si>
    <t>Đổ bê tông bằng máy, đổ bằng cần cẩu, bê tông xà dầm, giằng, sàn mái, chiều cao &lt;= 6m, đá 1x2, mác 250, PCB40</t>
  </si>
  <si>
    <t>A24.0796A~Xi măng PCB40~kg~320.825~320.825~1556.019~1556.019~0~1~1~0~1711.6~XiMangPCB40~Áp theo "Xi măng Vicem PCB40 bao (VC đường bộ, từ ngày 1/5/2026)" trong Thông báo giá VL số: 478/TB-SXD của Sở XD TP Hải Phòng ngày 30/06/2026. Vùng: 10~0žA24.0180~Cát vàng~m3~0.523775~0.523775~724000~724000~23160~1~1~0~796400~CatVang~Áp theo "Cát bê tông ML&gt;2,0" trong Thông báo giá VL số: 478/TB-SXD của Sở XD TP Hải Phòng ngày 30/06/2026. Vùng: 10~0žA24.0008~Đá 1x2~m3~0.86305~0.86305~717000~717000~30295~1~1~0~788700~Da1x2~Áp theo "Đá 1x2" trong Thông báo giá VL số: 478/TB-SXD của Sở XD TP Hải Phòng ngày 30/06/2026. Vùng: 10~0žA24.0524~Nước~lít~194.75~194.75~12~12~0~1~1~0~13.2~Nuoc(Lit)~(Theo GVL2595_2022XD)~0žZ999~Vât liệu khác~%~1~1~14995.66745675~14995.66745675~0~1~1~0~0~VatLieuKhac~~0</t>
  </si>
  <si>
    <t>N2~Nhân công nhóm 2~công~1.66~1.66~302248~302248~0~1~1~0~0~N2~Được tính toán, rồi Link từ sheet Nhân công sang~0</t>
  </si>
  <si>
    <t>M102.0302~Cần cẩu bánh xích 10T~ca~0.04~0.04~2459896~2513356~0~1~1~0~0~M197~Được tính toán, rồi Link từ sheet Máy sang~0žM112.1301~Máy dầm dùi 1,5 kW~ca~0.18~0.18~366588~311518~0~1~1~0~0~M310~Được tính toán, rồi Link từ sheet Máy sang~0žM999~Máy khác~%~2~2~1643.8168~1566.0748~0~1~1~0~0~~~0</t>
  </si>
  <si>
    <t>Phân đoạn 1+Phân đoạn 2</t>
  </si>
  <si>
    <t>2*50*3*0,25 = 75</t>
  </si>
  <si>
    <t>Đáy:45*3*0,25 = 33,75</t>
  </si>
  <si>
    <t>AB.66142</t>
  </si>
  <si>
    <t>Đắp cát công trình bằng máy đầm đất cầm tay 70kg, độ chặt yêu cầu K=0,90</t>
  </si>
  <si>
    <t>A24.10024~Cát~m3~122~122~300000~300000~23160~1~1~0~330000~Cat~Áp theo "Cát san lấp" trong Thông báo giá VL số: 478/TB-SXD của Sở XD TP Hải Phòng ngày 30/06/2026. Vùng: 10~0</t>
  </si>
  <si>
    <t>N1~Nhân công nhóm 1~công~4.18~4.18~251480~251480~0~1~1~0~0~N1~Được tính toán, rồi Link từ sheet Nhân công sang~0</t>
  </si>
  <si>
    <t>M101.0803~Máy đầm đất cầm tay 70 kg~ca~2.042~2.042~476130~421060~0~1~1~0~0~M71~Được tính toán, rồi Link từ sheet Máy sang~0žM999~Máy khác~%~1.5~1.5~9722.5746~8598.0452~0~1~1~0~0~~~0</t>
  </si>
  <si>
    <t>Đắp chèn cống, theo bảng KL:</t>
  </si>
  <si>
    <t>S đắp lề+taluy: 1109,93/100 = 11,099</t>
  </si>
  <si>
    <t>TRừ KL tận dụng từ đất đào móng cống:-220,41/100 = -2,204</t>
  </si>
  <si>
    <t>GA ĐẤU NỐI</t>
  </si>
  <si>
    <t>AB.21151</t>
  </si>
  <si>
    <t>Đào san đất bằng máy đào 2,3 m3, đất cấp I</t>
  </si>
  <si>
    <t>M101.0107~Máy đào 2,30 m3~ca~0.133~0.133~7159247~7156691~0~1~1~0~0~M12~Được tính toán, rồi Link từ sheet Máy sang~0žM101.0503~Máy ủi 110 CV~ca~0.016~0.016~2356356~2353800~0~1~1~0~0~M45~Được tính toán, rồi Link từ sheet Máy sang~0</t>
  </si>
  <si>
    <t>Đào ga đấu nối: 5*1,47*1,47*1,57*1,3/100 = 0,221</t>
  </si>
  <si>
    <t>AC.12111</t>
  </si>
  <si>
    <t>Đóng cọc tre bằng máy đào 0,5m3, chiều dài cọc &lt;= 2,5m, đất cấp I</t>
  </si>
  <si>
    <t>A24.0226~Cọc tre &lt;=2,5m~m~105~105~12000~12000~0~1~1~0~12960~CocTre~Áp theo "Cọc tre L=2,5-2,8m; D=60-80mm cọc xô" trong Thông báo giá VL số: 478/TB-SXD của Sở XD TP Hải Phòng ngày 30/06/2026. Vùng: 10~0</t>
  </si>
  <si>
    <t>N2~Nhân công nhóm 2~công~0.27~0.27~302248~302248~0~1~1~0~0~N2~Được tính toán, rồi Link từ sheet Nhân công sang~0</t>
  </si>
  <si>
    <t>M101.0102~Máy đào 0,50 m3~ca~0.085~0.085~2674265~2671709~0~1~1~0~0~M4~Được tính toán, rồi Link từ sheet Máy sang~0</t>
  </si>
  <si>
    <t>5*1,47*1,47*25*2,5/100 = 6,753</t>
  </si>
  <si>
    <t>5*1,47*1,47*0,1 = 1,08</t>
  </si>
  <si>
    <t>AF.81121</t>
  </si>
  <si>
    <t>Ván khuôn gỗ BT lót. Ván khuôn móng cột, móng tròn, đa giác</t>
  </si>
  <si>
    <t>A24.0418~Gỗ ván~m3~0.936~0.936~3300000~3300000~0~1~1~0~3630000~GoVan~Áp theo "Gỗ cốp pha (dày 2-3cm)" trong Thông báo giá VL số: 478/TB-SXD của Sở XD TP Hải Phòng ngày 30/06/2026. Vùng: 10~0žA24.0404~Gỗ đà nẹp~m3~0.252~0.252~3300000~3300000~0~1~1~0~3630000~GoDaNep~Áp theo "Gỗ cốp pha (dày 2-3cm)" trong Thông báo giá VL số: 478/TB-SXD của Sở XD TP Hải Phòng ngày 30/06/2026. Vùng: 10~0žA24.0406~Gỗ chống~m3~0.402~0.402~3300000~3300000~0~1~1~0~3630000~GoChong~Áp theo "Gỗ cốp pha (dày 2-3cm)" trong Thông báo giá VL số: 478/TB-SXD của Sở XD TP Hải Phòng ngày 30/06/2026. Vùng: 10~0žA24.0054~Đinh~kg~18~18~23000~23000~0~1~1~0~25300~Dinh~(Theo GVL2595_2022XD)~0žZ999~Vât liệu khác~%~1~1~56610~56610~0~1~1~0~0~VatLieuKhac~~0</t>
  </si>
  <si>
    <t>N2~Nhân công nhóm 2~công~36.56~36.56~302248~302248~0~1~1~0~0~N2~Được tính toán, rồi Link từ sheet Nhân công sang~0</t>
  </si>
  <si>
    <t>5*1,47*4*0,1/100 = 0,029</t>
  </si>
  <si>
    <t>Ván khuôn gỗ. Ván khuôn móng cột, móng tròn, đa giác</t>
  </si>
  <si>
    <t>Ván khuôn bê tông đáy: 5*1,47*4*0,1/100 = 0,029</t>
  </si>
  <si>
    <t>Bê tông đáy: 5*1,47*1,47*0,1 = 1,08</t>
  </si>
  <si>
    <t>AE.26210</t>
  </si>
  <si>
    <t>B2223</t>
  </si>
  <si>
    <t>AE.26213</t>
  </si>
  <si>
    <t>Xây gạch không nung 6,5x10,5x22, xây hố ga, hố van, vữa XM mác 75</t>
  </si>
  <si>
    <t>A24.0383A~Gạch không nung 6,5x10,5x22~viên~550~550~1470~1470~0~1~1~0~1587.6~GachDatSetNung6,5x10,5x22~Áp theo "Gạch bê tông 60x105x220" trong Thông báo giá VL số: 478/TB-SXD của Sở XD TP Hải Phòng ngày 30/06/2026. Vùng: 10~0žA24.0796A~Xi măng PCB40~kg~87.12~87.12~1556.019~1556.019~0~1~1~0~1711.6~XiMangPCB40~Áp theo "Xi măng Vicem PCB40 bao (VC đường bộ, từ ngày 1/5/2026)" trong Thông báo giá VL số: 478/TB-SXD của Sở XD TP Hải Phòng ngày 30/06/2026. Vùng: 10~0žA24.0176~Cát mịn ML=1,5-2,0~m3~0.3927~0.3927~519000~519000~23160~1~1~0~570900~CatMin~Áp theo "Cát xây, trát ML=1,5-2,0, ML=0,7-1,4" trong Thông báo giá VL số: 478/TB-SXD của Sở XD TP Hải Phòng ngày 30/06/2026. Vùng: 10~0žA24.0524~Nước~lít~90.75~90.75~12~12~0~1~1~0~13.2~Nuoc(Lit)~(Theo GVL2595_2022XD)~0žZ999~Vât liệu khác~%~5.5~5.5~11489.6067528~11489.6067528~0~1~1~0~0~VatLieuKhac~~0</t>
  </si>
  <si>
    <t>N2~Nhân công nhóm 2~công~3.2~3.2~302248~302248~0~1~1~0~0~N2~Được tính toán, rồi Link từ sheet Nhân công sang~0</t>
  </si>
  <si>
    <t>M104.0202~Máy trộn vữa 150 lít~ca~0.039~0.039~384804~329734~0~1~1~0~0~M278~Được tính toán, rồi Link từ sheet Máy sang~0</t>
  </si>
  <si>
    <t>Xây ga: (1,27+0,83)*2*0,22*1,276 = 1,179</t>
  </si>
  <si>
    <t>Trừ cửa cống: -5*2*0,15*0,15*3,14*0,22 = -0,155</t>
  </si>
  <si>
    <t>AF.81141</t>
  </si>
  <si>
    <t>Ván khuôn gỗ. Ván khuôn xà dầm, giằng</t>
  </si>
  <si>
    <t>A24.0418~Gỗ ván~m3~0.794~0.794~3300000~3300000~0~1~1~0~3630000~GoVan~Áp theo "Gỗ cốp pha (dày 2-3cm)" trong Thông báo giá VL số: 478/TB-SXD của Sở XD TP Hải Phòng ngày 30/06/2026. Vùng: 10~0žA24.0404~Gỗ đà nẹp~m3~0.189~0.189~3300000~3300000~0~1~1~0~3630000~GoDaNep~Áp theo "Gỗ cốp pha (dày 2-3cm)" trong Thông báo giá VL số: 478/TB-SXD của Sở XD TP Hải Phòng ngày 30/06/2026. Vùng: 10~0žA24.0406~Gỗ chống~m3~0.957~0.957~3300000~3300000~0~1~1~0~3630000~GoChong~Áp theo "Gỗ cốp pha (dày 2-3cm)" trong Thông báo giá VL số: 478/TB-SXD của Sở XD TP Hải Phòng ngày 30/06/2026. Vùng: 10~0žA24.0054~Đinh~kg~14.29~14.29~23000~23000~0~1~1~0~25300~Dinh~(Theo GVL2595_2022XD)~0žZ999~Vât liệu khác~%~1~1~67306.7~67306.7~0~1~1~0~0~VatLieuKhac~~0</t>
  </si>
  <si>
    <t>N2~Nhân công nhóm 2~công~27.5~27.5~302248~302248~0~1~1~0~0~N2~Được tính toán, rồi Link từ sheet Nhân công sang~0</t>
  </si>
  <si>
    <t>Ván khuôn giằng cổ ga: 5*(1,27*4*0,2+0,83*4*0,2)/100 = 0,084</t>
  </si>
  <si>
    <t>AF.61511</t>
  </si>
  <si>
    <t>Công tác gia công lắp dựng cốt thép. Cốt thép xà dầm, giằng, đường kính cốt thép &lt;= 10mm, chiều cao &lt;= 6m</t>
  </si>
  <si>
    <t>A24.0738~Thép tròn D&lt;=10mm~kg~1005~1005~16700~16700~0~1~1~0~18370~ThepTron&lt;=10~Áp theo "Thép thanh vằn D10 CB300V (CT CP thép Việt Ý)" trong Thông báo giá VL số: 478/TB-SXD của Sở XD TP Hải Phòng ngày 30/06/2026. Vùng: 0~0žA24.0293~Dây thép~kg~16.07~16.07~20000~20000~0~1~1~0~22000~DayThep~(Theo GVL2595_2022XD)~0</t>
  </si>
  <si>
    <t>N2~Nhân công nhóm 2~công~15.39~15.39~302248~302248~0~1~1~0~0~N2~Được tính toán, rồi Link từ sheet Nhân công sang~0</t>
  </si>
  <si>
    <t>M112.2601~Máy cắt uốn cốt thép 5 kW~ca~0.4~0.4~371349~316279~0~1~1~0~0~M454~Được tính toán, rồi Link từ sheet Máy sang~0</t>
  </si>
  <si>
    <t>5*1,27*4*0,65/1000 = 0,017</t>
  </si>
  <si>
    <t>AF.61521</t>
  </si>
  <si>
    <t>Công tác gia công lắp dựng cốt thép. Cốt thép xà dầm, giằng, đường kính cốt thép &lt;= 18mm, chiều cao &lt;= 6m</t>
  </si>
  <si>
    <t>A24.0739~Thép tròn D&lt;=18mm~kg~1020~1020~16450~16450~0~1~1~0~18095~ThepTron&lt;=18~Áp theo "Thép thanh vằn D14-32 CB300V (CT CP thép Việt Ý)" trong Thông báo giá VL số: 478/TB-SXD của Sở XD TP Hải Phòng ngày 30/06/2026. Vùng: 0~0žA24.0293~Dây thép~kg~9.28~9.28~20000~20000~0~1~1~0~22000~DayThep~(Theo GVL2595_2022XD)~0žA24.0543~Que hàn~kg~4.7~4.7~25000~25000~0~1~1~0~27500~QueHan~(Theo GVL2595_2022XD)~0</t>
  </si>
  <si>
    <t>N2~Nhân công nhóm 2~công~9.24~9.24~302248~302248~0~1~1~0~0~N2~Được tính toán, rồi Link từ sheet Nhân công sang~0</t>
  </si>
  <si>
    <t>M112.4003~Máy hàn 23 kW~ca~1.133~1.133~460598~458042~0~1~1~0~0~M423~Được tính toán, rồi Link từ sheet Máy sang~0žM112.2601~Máy cắt uốn cốt thép 5 kW~ca~0.32~0.32~371349~316279~0~1~1~0~0~M454~Được tính toán, rồi Link từ sheet Máy sang~0</t>
  </si>
  <si>
    <t>5*1,27*2,66/1000 = 0,017</t>
  </si>
  <si>
    <t>AF.12310</t>
  </si>
  <si>
    <t>C3222</t>
  </si>
  <si>
    <t>AF.12312</t>
  </si>
  <si>
    <t>Đổ bê tông thủ công bằng máy trộn, bê tông xà dầm, giằng nhà, chiều cao &lt;= 6m, đá 1x2, mác 200, PCB40</t>
  </si>
  <si>
    <t>A24.0796A~Xi măng PCB40~kg~265.475~265.475~1556.019~1556.019~0~1~1~0~1711.6~XiMangPCB40~Áp theo "Xi măng Vicem PCB40 bao (VC đường bộ, từ ngày 1/5/2026)" trong Thông báo giá VL số: 478/TB-SXD của Sở XD TP Hải Phòng ngày 30/06/2026. Vùng: 10~0žA24.0180~Cát vàng~m3~0.5412~0.5412~724000~724000~23160~1~1~0~796400~CatVang~Áp theo "Cát bê tông ML&gt;2,0" trong Thông báo giá VL số: 478/TB-SXD của Sở XD TP Hải Phòng ngày 30/06/2026. Vùng: 10~0žA24.0008~Đá 1x2~m3~0.892775~0.892775~717000~717000~30295~1~1~0~788700~Da1x2~Áp theo "Đá 1x2" trong Thông báo giá VL số: 478/TB-SXD của Sở XD TP Hải Phòng ngày 30/06/2026. Vùng: 10~0žA24.0524~Nước~lít~187.575~187.575~12~12~0~1~1~0~13.2~Nuoc(Lit)~(Theo GVL2595_2022XD)~0žZ999~Vât liệu khác~%~1~1~14472.83519025~14472.83519025~0~1~1~0~0~VatLieuKhac~~0</t>
  </si>
  <si>
    <t>N2~Nhân công nhóm 2~công~2.67~2.67~302248~302248~0~1~1~0~0~N2~Được tính toán, rồi Link từ sheet Nhân công sang~0</t>
  </si>
  <si>
    <t>5*((1,27+0,83)*2*0,22*0,2-(1,059+0,83)*2*0,11*0,11) = 0,695</t>
  </si>
  <si>
    <t>AK.21530</t>
  </si>
  <si>
    <t>AK.21533</t>
  </si>
  <si>
    <t>Trát tường xây gạch không nung bằng vữa thông thường, trát tường ngoài, chiều dày trát 2cm, vữa XM mác 75, PCB40</t>
  </si>
  <si>
    <t>A24.0796A~Xi măng PCB40~kg~6.072~6.072~1556.019~1556.019~0~1~1~0~1711.6~XiMangPCB40~Áp theo "Xi măng Vicem PCB40 bao (VC đường bộ, từ ngày 1/5/2026)" trong Thông báo giá VL số: 478/TB-SXD của Sở XD TP Hải Phòng ngày 30/06/2026. Vùng: 10~0žA24.0176~Cát mịn ML=1,5-2,0~m3~0.02737~0.02737~519000~519000~23160~1~1~0~570900~CatMin~Áp theo "Cát xây, trát ML=1,5-2,0, ML=0,7-1,4" trong Thông báo giá VL số: 478/TB-SXD của Sở XD TP Hải Phòng ngày 30/06/2026. Vùng: 10~0žA24.0524~Nước~lít~6.325~6.325~12~12~0~1~1~0~13.2~Nuoc(Lit)~(Theo GVL2595_2022XD)~0žZ999~Vât liệu khác~%~0.5~0.5~237.29077368~237.29077368~0~1~1~0~0~VatLieuKhac~~0</t>
  </si>
  <si>
    <t>N3~Nhân công nhóm 3~công~0.35~0.35~316205~316205~0~1~1~0~0~N3~Được tính toán, rồi Link từ sheet Nhân công sang~0</t>
  </si>
  <si>
    <t>M104.0202~Máy trộn vữa 150 lít~ca~0.003~0.003~384804~329734~0~1~1~0~0~M278~Được tính toán, rồi Link từ sheet Máy sang~0</t>
  </si>
  <si>
    <t>5*0,83*4*(1,27+0,1) = 22,742</t>
  </si>
  <si>
    <t>Trừ cửa cống: -5*2*0,15*0,15*3,14 = -0,707</t>
  </si>
  <si>
    <t>AK.41110</t>
  </si>
  <si>
    <t>B2213</t>
  </si>
  <si>
    <t>AK.41113</t>
  </si>
  <si>
    <t>Láng nền sàn không đánh mầu, dày 2cm, vữa XM mác 75, PCB40</t>
  </si>
  <si>
    <t>A24.0796A~Xi măng PCB40~kg~6.025~6.025~1556.019~1556.019~0~1~1~0~1711.6~XiMangPCB40~Áp theo "Xi măng Vicem PCB40 bao (VC đường bộ, từ ngày 1/5/2026)" trong Thông báo giá VL số: 478/TB-SXD của Sở XD TP Hải Phòng ngày 30/06/2026. Vùng: 10~0žA24.0180~Cát vàng~m3~0.029825~0.029825~724000~724000~23160~1~1~0~796400~CatVang~Áp theo "Cát bê tông ML&gt;2,0" trong Thông báo giá VL số: 478/TB-SXD của Sở XD TP Hải Phòng ngày 30/06/2026. Vùng: 10~0žA24.0524~Nước~lít~6.85~6.85~12~12~0~1~1~0~13.2~Nuoc(Lit)~(Theo GVL2595_2022XD)~0</t>
  </si>
  <si>
    <t>N3~Nhân công nhóm 3~công~0.068~0.068~316205~316205~0~1~1~0~0~N3~Được tính toán, rồi Link từ sheet Nhân công sang~0</t>
  </si>
  <si>
    <t>M104.0202~Máy trộn vữa 150 lít~ca~0.004~0.004~384804~329734~0~1~1~0~0~M278~Được tính toán, rồi Link từ sheet Máy sang~0</t>
  </si>
  <si>
    <t>5*0,83*0,83 = 3,445</t>
  </si>
  <si>
    <t>TẤM ĐAN GA ĐẤU NỐI</t>
  </si>
  <si>
    <t>AF.81152</t>
  </si>
  <si>
    <t>Ván khuôn gỗ. Ván khuôn lanh tô, lanh tô liền mái hắt, máng nước, tấm đan</t>
  </si>
  <si>
    <t>A24.0418~Gỗ ván~m3~0.794~0.794~3300000~3300000~0~1~1~0~3630000~GoVan~Áp theo "Gỗ cốp pha (dày 2-3cm)" trong Thông báo giá VL số: 478/TB-SXD của Sở XD TP Hải Phòng ngày 30/06/2026. Vùng: 10~0žA24.0404~Gỗ đà nẹp~m3~0.112~0.112~3300000~3300000~0~1~1~0~3630000~GoDaNep~Áp theo "Gỗ cốp pha (dày 2-3cm)" trong Thông báo giá VL số: 478/TB-SXD của Sở XD TP Hải Phòng ngày 30/06/2026. Vùng: 10~0žA24.0406~Gỗ chống~m3~0.668~0.668~3300000~3300000~0~1~1~0~3630000~GoChong~Áp theo "Gỗ cốp pha (dày 2-3cm)" trong Thông báo giá VL số: 478/TB-SXD của Sở XD TP Hải Phòng ngày 30/06/2026. Vùng: 10~0žA24.0054~Đinh~kg~8.05~8.05~23000~23000~0~1~1~0~25300~Dinh~(Theo GVL2595_2022XD)~0žZ999~Vât liệu khác~%~1~1~53793.5~53793.5~0~1~1~0~0~VatLieuKhac~~0</t>
  </si>
  <si>
    <t>N2~Nhân công nhóm 2~công~28.47~28.47~302248~302248~0~1~1~0~0~N2~Được tính toán, rồi Link từ sheet Nhân công sang~0</t>
  </si>
  <si>
    <t>5*2*(1,05+0,52)*2*0,1/100 = 0,031</t>
  </si>
  <si>
    <t>AG.13231</t>
  </si>
  <si>
    <t>Công tác gia công, lắp đặt cốt thép bê tông đúc sẵn. Cốt thép tấm đan, hàng rào, cửa sổ, lá chớp, nan hoa, con sơn</t>
  </si>
  <si>
    <t>A24.0735~Thép tròn~kg~1020~1020~19200~19200~0~1~1~0~21120~ThepTron~(Theo GVL2595_2022XD)~0žA24.0293~Dây thép~kg~16.07~16.07~20000~20000~0~1~1~0~22000~DayThep~(Theo GVL2595_2022XD)~0</t>
  </si>
  <si>
    <t>N2~Nhân công nhóm 2~công~16.25~16.25~302248~302248~0~1~1~0~0~N2~Được tính toán, rồi Link từ sheet Nhân công sang~0</t>
  </si>
  <si>
    <t>5*2*(4,5+0,51)/1000 = 0,05</t>
  </si>
  <si>
    <t>AF.12510</t>
  </si>
  <si>
    <t>AF.12512</t>
  </si>
  <si>
    <t>Đổ bê tông thủ công bằng máy trộn, bê tông lanh tô, mái hắt, máng nước, tấm đan, ô văng, đá 1x2, mác 200, PCB40</t>
  </si>
  <si>
    <t>N2~Nhân công nhóm 2~công~2.66~2.66~302248~302248~0~1~1~0~0~N2~Được tính toán, rồi Link từ sheet Nhân công sang~0</t>
  </si>
  <si>
    <t>M104.0102~Máy trộn bê tông 250 lít~ca~0.095~0.095~411127~356057~0~1~1~0~0~M270~Được tính toán, rồi Link từ sheet Máy sang~0žM112.1301~Máy dầm dùi 1,5 kW~ca~0.089~0.089~366588~311518~0~1~1~0~0~M310~Được tính toán, rồi Link từ sheet Máy sang~0žM102.0901~Máy vận thăng 0,8 T~ca~0.11~0.11~538833~483763~0~1~1~0~0~M239~Được tính toán, rồi Link từ sheet Máy sang~0</t>
  </si>
  <si>
    <t>5*2*1,05*0,52*0,1 = 0,546</t>
  </si>
  <si>
    <t>AG.42115</t>
  </si>
  <si>
    <t>Lắp các loại cấu kiện bê tông đúc sẵn bằng thủ công, trọng lượng &lt;= 100kg</t>
  </si>
  <si>
    <t>1 cấu kiện</t>
  </si>
  <si>
    <t>N2~Nhân công nhóm 2~công~0.13~0.13~302248~302248~0~1~1~0~0~N2~Được tính toán, rồi Link từ sheet Nhân công sang~0</t>
  </si>
  <si>
    <t>5*2 = 10</t>
  </si>
  <si>
    <t>CỐNG D300</t>
  </si>
  <si>
    <t>Đào ga đã tính x1.3 =&gt; không tính đào, đắp đất móng cống; phần cống kê lên cống hộp và ga khẩu độ nhỏ không tính lót và gối</t>
  </si>
  <si>
    <t>BB.11122</t>
  </si>
  <si>
    <t>Lắp đặt ống bê tông bằng thủ công, đoạn ống dài 2m, đường kính 300mm</t>
  </si>
  <si>
    <t>đoạn ống</t>
  </si>
  <si>
    <t>Định mức 38/2026/TT-BXD - Phần LD</t>
  </si>
  <si>
    <t>A33.0169~Ống bê tông dài 2m D300mm~đoạn~1~1~519000~519000~0~1~1~0~570900~OngBeTongD300L=2~Thông báo giá VL số: 478/TB-SXD của Sở XD TP Hải Phòng ngày 30/06/2026~0žZ999~Vật liệu khác~%~0.05~0.05~5190~5190~0~1~1~0~0~VatLieuKhac~~0</t>
  </si>
  <si>
    <t>AB.13111</t>
  </si>
  <si>
    <t>Đắp đất nền móng công trình, nền đường bằng thủ công</t>
  </si>
  <si>
    <t>N1~Nhân công nhóm 1~công~0.56~0.56~251480~251480~0~1~1~0~0~N1~Được tính toán, rồi Link từ sheet Nhân công sang~0</t>
  </si>
  <si>
    <t>Đắp đất chèn ga; lấy 1/3 kl đào: 0,221*100/3 = 7,367</t>
  </si>
  <si>
    <t>CỬA THĂM</t>
  </si>
  <si>
    <t>THM</t>
  </si>
  <si>
    <t>Tổng cộng: XÂY DỰNG HỆ THỐNG CỐNG HỘP ĐOẠN TỪ NHÀ ÔNG ĐÈN ĐẾN NHÀ BÀ LANH THÔN PHONG CẦU 1, XÃ KIẾN MINH</t>
  </si>
  <si>
    <t>2. KHỐI LƯỢNG VẬT TƯ CHUYỂN TIẾP TỪ VỊ TRÍ TẬP KẾT VÀO THI CÔNG DO KHÔNG CÓ ĐƯỜNG VÀO THI CÔNG</t>
  </si>
  <si>
    <t>AM.11101</t>
  </si>
  <si>
    <t>Bốc xếp vật liệu rời lên phương tiện vận chuyển bằng thủ công - cát các loại</t>
  </si>
  <si>
    <t>N1~Nhân công nhóm 1~công~0.14~0.14~251480~251480~0~1~1~0~0~N1~Được tính toán, rồi Link từ sheet Nhân công sang~0</t>
  </si>
  <si>
    <t xml:space="preserve">Theo TH vật tư: </t>
  </si>
  <si>
    <t>Cát đen: 1148,841 = 1148,841</t>
  </si>
  <si>
    <t>Cát vàng: 246,147+1,03 = 247,177</t>
  </si>
  <si>
    <t>Cát mịn: 1,005 = 1,005</t>
  </si>
  <si>
    <t>AM.21011</t>
  </si>
  <si>
    <t>Vận chuyển bằng thủ công, cự ly vận chuyển 10m khởi điểm - Cát các loại</t>
  </si>
  <si>
    <t>N1~Nhân công nhóm 1~công~0.075~0.075~251480~251480~0~1~1~0~0~N1~Được tính toán, rồi Link từ sheet Nhân công sang~0</t>
  </si>
  <si>
    <t>AM.21012</t>
  </si>
  <si>
    <t>Vận chuyển bằng thủ công, cự ly vận chuyển 10m tiếp theo - Cát các loại</t>
  </si>
  <si>
    <t>N1~Nhân công nhóm 1~công~0.008~0.008~251480~251480~0~1~1~0~0~N1~Được tính toán, rồi Link từ sheet Nhân công sang~0</t>
  </si>
  <si>
    <t>Chiều dài tuyến 140m cự ly vận chuyển TB 70m; hệ số K vận chuyển =7:</t>
  </si>
  <si>
    <t>AM.11103</t>
  </si>
  <si>
    <t>Bốc xếp vật liệu rời lên phương tiện vận chuyển bằng thủ công - sỏi, đá dăm các loại</t>
  </si>
  <si>
    <t>N1~Nhân công nhóm 1~công~0.24~0.24~251480~251480~0~1~1~0~0~N1~Được tính toán, rồi Link từ sheet Nhân công sang~0</t>
  </si>
  <si>
    <t>Đá 1x2: 356,158 = 356,158</t>
  </si>
  <si>
    <t>Đá 2x4: 48,58 = 48,58</t>
  </si>
  <si>
    <t>AM.21031</t>
  </si>
  <si>
    <t>Vận chuyển bằng thủ công, cự ly vận chuyển 10m khởi điểm - Sỏi, đá dăm các loại</t>
  </si>
  <si>
    <t>AM.21032</t>
  </si>
  <si>
    <t>Vận chuyển bằng thủ công, cự ly vận chuyển 10m tiếp theo - Sỏi, đá dăm các loại</t>
  </si>
  <si>
    <t>N1~Nhân công nhóm 1~công~0.009~0.009~251480~251480~0~1~1~0~0~N1~Được tính toán, rồi Link từ sheet Nhân công sang~0</t>
  </si>
  <si>
    <t>AM.11242</t>
  </si>
  <si>
    <t>Bốc xuống bằng thủ công - xi măng bao</t>
  </si>
  <si>
    <t>N1~Nhân công nhóm 1~công~0.11~0.11~251480~251480~0~1~1~0~0~N1~Được tính toán, rồi Link từ sheet Nhân công sang~0</t>
  </si>
  <si>
    <t>Xi măng: (11174,027+129322,793)/1000 = 140,497</t>
  </si>
  <si>
    <t>AM.21081</t>
  </si>
  <si>
    <t>Vận chuyển bằng thủ công, cự ly vận chuyển 10m khởi điểm - Xi măng bao</t>
  </si>
  <si>
    <t>(11189,787+89,211+127299,309)/1000 = 138,578</t>
  </si>
  <si>
    <t>AM.21082</t>
  </si>
  <si>
    <t>Vận chuyển bằng thủ công, cự ly vận chuyển 10m tiếp theo - Xi măng bao</t>
  </si>
  <si>
    <t>AM.11262</t>
  </si>
  <si>
    <t>Bốc xuống bằng thủ công - cọc gỗ, cừ tràm</t>
  </si>
  <si>
    <t>100 cây</t>
  </si>
  <si>
    <t>Tính 9 m =1 cây: (709,065+33759,6)/9/100 = 38,299</t>
  </si>
  <si>
    <t>AM.21101</t>
  </si>
  <si>
    <t>Vận chuyển bằng thủ công, cự ly vận chuyển 10m khởi điểm - Cọc gỗ, cừ tràm</t>
  </si>
  <si>
    <t>N1~Nhân công nhóm 1~công~0.054~0.054~251480~251480~0~1~1~0~0~N1~Được tính toán, rồi Link từ sheet Nhân công sang~0</t>
  </si>
  <si>
    <t>AM.21102</t>
  </si>
  <si>
    <t>Vận chuyển bằng thủ công, cự ly vận chuyển 10m tiếp theo - Cọc gỗ, cừ tràm</t>
  </si>
  <si>
    <t>N1~Nhân công nhóm 1~công~0.006~0.006~251480~251480~0~1~1~0~0~N1~Được tính toán, rồi Link từ sheet Nhân công sang~0</t>
  </si>
  <si>
    <t>AM.11282</t>
  </si>
  <si>
    <t>Bốc xuống bằng thủ công - thép các loại</t>
  </si>
  <si>
    <t>N1~Nhân công nhóm 1~công~0.21~0.21~251480~251480~0~1~1~0~0~N1~Được tính toán, rồi Link từ sheet Nhân công sang~0</t>
  </si>
  <si>
    <t>Theo TH vật tư: (17085+43105,2+15702,9)/1000 = 75,893</t>
  </si>
  <si>
    <t>AM.21121</t>
  </si>
  <si>
    <t>Vận chuyển bằng thủ công, cự ly vận chuyển 10m khởi điểm - Sắt thép các loại</t>
  </si>
  <si>
    <t>N1~Nhân công nhóm 1~công~0.081~0.081~251480~251480~0~1~1~0~0~N1~Được tính toán, rồi Link từ sheet Nhân công sang~0</t>
  </si>
  <si>
    <t>AM.21122</t>
  </si>
  <si>
    <t>Vận chuyển bằng thủ công, cự ly vận chuyển 10m tiếp theo - Sắt thép các loại</t>
  </si>
  <si>
    <t>AM.11252</t>
  </si>
  <si>
    <t>Bốc xuống bằng thủ công - gỗ các loại</t>
  </si>
  <si>
    <t>N1~Nhân công nhóm 1~công~0.09~0.09~251480~251480~0~1~1~0~0~N1~Được tính toán, rồi Link từ sheet Nhân công sang~0</t>
  </si>
  <si>
    <t>Gỗ chống: 0,145 = 0,145</t>
  </si>
  <si>
    <t>Gỗ đà nẹp: 0,037 = 0,037</t>
  </si>
  <si>
    <t>Gỗ ván: 0,17 = 0,17</t>
  </si>
  <si>
    <t>AM.21091</t>
  </si>
  <si>
    <t>Vận chuyển bằng thủ công, cự ly vận chuyển 10m khởi điểm - Gỗ các loại</t>
  </si>
  <si>
    <t>N1~Nhân công nhóm 1~công~0.05~0.05~251480~251480~0~1~1~0~0~N1~Được tính toán, rồi Link từ sheet Nhân công sang~0</t>
  </si>
  <si>
    <t>AM.21092</t>
  </si>
  <si>
    <t>Vận chuyển bằng thủ công, cự ly vận chuyển 10m tiếp theo - Gỗ các loại</t>
  </si>
  <si>
    <t>Tổng cộng: 2. KHỐI LƯỢNG VẬT TƯ CHUYỂN TIẾP TỪ VỊ TRÍ TẬP KẾT VÀO THI CÔNG DO KHÔNG CÓ ĐƯỜNG VÀO THI CÔNG</t>
  </si>
  <si>
    <t>BẢNG GIÁ THÔNG BÁO CÔNG TRÌNH</t>
  </si>
  <si>
    <t>Mã số</t>
  </si>
  <si>
    <t>Tên vật tư</t>
  </si>
  <si>
    <t>Đơn vị</t>
  </si>
  <si>
    <t>Giá gốc
(đ)</t>
  </si>
  <si>
    <t>Giá tháng
(đ)</t>
  </si>
  <si>
    <t>Hệ số</t>
  </si>
  <si>
    <t>Chính</t>
  </si>
  <si>
    <t>Giá sau VAT
(đ)</t>
  </si>
  <si>
    <t>Mã chuẩn</t>
  </si>
  <si>
    <t>I</t>
  </si>
  <si>
    <t>VẬT LIỆU</t>
  </si>
  <si>
    <t>A24.10024</t>
  </si>
  <si>
    <t>Cát</t>
  </si>
  <si>
    <t>Cat</t>
  </si>
  <si>
    <t>Áp theo "Cát san lấp" trong Thông báo giá VL số: 478/TB-SXD của Sở XD TP Hải Phòng ngày 30/06/2026. Vùng: 10</t>
  </si>
  <si>
    <t>A24.0176</t>
  </si>
  <si>
    <t>Cát mịn ML=1,5-2,0</t>
  </si>
  <si>
    <t>CatMin</t>
  </si>
  <si>
    <t>Áp theo "Cát xây, trát ML=1,5-2,0, ML=0,7-1,4" trong Thông báo giá VL số: 478/TB-SXD của Sở XD TP Hải Phòng ngày 30/06/2026. Vùng: 10</t>
  </si>
  <si>
    <t>A24.0180</t>
  </si>
  <si>
    <t>Cát vàng</t>
  </si>
  <si>
    <t>CatVang</t>
  </si>
  <si>
    <t>Áp theo "Cát bê tông ML&gt;2,0" trong Thông báo giá VL số: 478/TB-SXD của Sở XD TP Hải Phòng ngày 30/06/2026. Vùng: 10</t>
  </si>
  <si>
    <t>A24.0226</t>
  </si>
  <si>
    <t>Cọc tre &lt;=2,5m</t>
  </si>
  <si>
    <t>CocTre</t>
  </si>
  <si>
    <t>Áp theo "Cọc tre L=2,5-2,8m; D=60-80mm cọc xô" trong Thông báo giá VL số: 478/TB-SXD của Sở XD TP Hải Phòng ngày 30/06/2026. Vùng: 10</t>
  </si>
  <si>
    <t>A24.0227</t>
  </si>
  <si>
    <t>Cọc tre &gt;2,5m</t>
  </si>
  <si>
    <t>A24.0230</t>
  </si>
  <si>
    <t>Cọc ván thép &lt;=12m</t>
  </si>
  <si>
    <t>CocVanThep</t>
  </si>
  <si>
    <t>(Theo GVL2595_2022XD)</t>
  </si>
  <si>
    <t>A24.0262</t>
  </si>
  <si>
    <t>Cột chống thép ống</t>
  </si>
  <si>
    <t>kg</t>
  </si>
  <si>
    <t>CotChongThepOng</t>
  </si>
  <si>
    <t>A24.0293</t>
  </si>
  <si>
    <t>Dây thép</t>
  </si>
  <si>
    <t>DayThep</t>
  </si>
  <si>
    <t>A24.0008</t>
  </si>
  <si>
    <t>Đá 1x2</t>
  </si>
  <si>
    <t>Da1x2</t>
  </si>
  <si>
    <t>Áp theo "Đá 1x2" trong Thông báo giá VL số: 478/TB-SXD của Sở XD TP Hải Phòng ngày 30/06/2026. Vùng: 10</t>
  </si>
  <si>
    <t>A24.0009</t>
  </si>
  <si>
    <t>Đá 2x4</t>
  </si>
  <si>
    <t>Da2x4</t>
  </si>
  <si>
    <t>Áp theo "Đá 2x4" trong Thông báo giá VL số: 478/TB-SXD của Sở XD TP Hải Phòng ngày 30/06/2026. Vùng: 10</t>
  </si>
  <si>
    <t>A24.0054</t>
  </si>
  <si>
    <t>Đinh</t>
  </si>
  <si>
    <t>Dinh</t>
  </si>
  <si>
    <t>A24.0383A</t>
  </si>
  <si>
    <t>Gạch không nung 6,5x10,5x22</t>
  </si>
  <si>
    <t>viên</t>
  </si>
  <si>
    <t>GachDatSetNung6,5x10,5x22</t>
  </si>
  <si>
    <t>Áp theo "Gạch bê tông 60x105x220" trong Thông báo giá VL số: 478/TB-SXD của Sở XD TP Hải Phòng ngày 30/06/2026. Vùng: 10</t>
  </si>
  <si>
    <t>A24.0406</t>
  </si>
  <si>
    <t>Gỗ chống</t>
  </si>
  <si>
    <t>GoChong</t>
  </si>
  <si>
    <t>Áp theo "Gỗ cốp pha (dày 2-3cm)" trong Thông báo giá VL số: 478/TB-SXD của Sở XD TP Hải Phòng ngày 30/06/2026. Vùng: 10</t>
  </si>
  <si>
    <t>A24.0404</t>
  </si>
  <si>
    <t>Gỗ đà nẹp</t>
  </si>
  <si>
    <t>GoDaNep</t>
  </si>
  <si>
    <t>A24.0418</t>
  </si>
  <si>
    <t>Gỗ ván</t>
  </si>
  <si>
    <t>GoVan</t>
  </si>
  <si>
    <t>A24.0524</t>
  </si>
  <si>
    <t>Nước</t>
  </si>
  <si>
    <t>lít</t>
  </si>
  <si>
    <t>Nuoc(Lit)</t>
  </si>
  <si>
    <t>A33.0169</t>
  </si>
  <si>
    <t>Ống bê tông dài 2m D300mm</t>
  </si>
  <si>
    <t>đoạn</t>
  </si>
  <si>
    <t>OngBeTongD300L=2</t>
  </si>
  <si>
    <t>Thông báo giá VL số: 478/TB-SXD của Sở XD TP Hải Phòng ngày 30/06/2026</t>
  </si>
  <si>
    <t>A24.0348</t>
  </si>
  <si>
    <t>ống xói F150mm</t>
  </si>
  <si>
    <t>OngXoi</t>
  </si>
  <si>
    <t>A24.0349</t>
  </si>
  <si>
    <t>ống xói F250mm</t>
  </si>
  <si>
    <t>A24.0350</t>
  </si>
  <si>
    <t>ống xói F50mm</t>
  </si>
  <si>
    <t>A24.0543</t>
  </si>
  <si>
    <t>Que hàn</t>
  </si>
  <si>
    <t>QueHan</t>
  </si>
  <si>
    <t>A24.0712</t>
  </si>
  <si>
    <t>Thép hình</t>
  </si>
  <si>
    <t>ThepHinh</t>
  </si>
  <si>
    <t>A24.0726</t>
  </si>
  <si>
    <t>Thép tấm</t>
  </si>
  <si>
    <t>ThepTam</t>
  </si>
  <si>
    <t>A24.0735</t>
  </si>
  <si>
    <t>Thép tròn</t>
  </si>
  <si>
    <t>ThepTron</t>
  </si>
  <si>
    <t>A24.0738</t>
  </si>
  <si>
    <t>Thép tròn D&lt;=10mm</t>
  </si>
  <si>
    <t>ThepTron&lt;=10</t>
  </si>
  <si>
    <t>Áp theo "Thép thanh vằn D10 CB300V (CT CP thép Việt Ý)" trong Thông báo giá VL số: 478/TB-SXD của Sở XD TP Hải Phòng ngày 30/06/2026. Vùng: 0</t>
  </si>
  <si>
    <t>A24.0739</t>
  </si>
  <si>
    <t>Thép tròn D&lt;=18mm</t>
  </si>
  <si>
    <t>ThepTron&lt;=18</t>
  </si>
  <si>
    <t>Áp theo "Thép thanh vằn D14-32 CB300V (CT CP thép Việt Ý)" trong Thông báo giá VL số: 478/TB-SXD của Sở XD TP Hải Phòng ngày 30/06/2026. Vùng: 0</t>
  </si>
  <si>
    <t>A24.0740</t>
  </si>
  <si>
    <t>Thép tròn D&gt;10mm</t>
  </si>
  <si>
    <t>ThepTron&gt;10</t>
  </si>
  <si>
    <t>Áp theo "Thép thanh vằn D12 CB300V (CT CP thép Việt Ý)" trong Thông báo giá VL số: 478/TB-SXD của Sở XD TP Hải Phòng ngày 30/06/2026. Vùng: 0</t>
  </si>
  <si>
    <t>A24.0782</t>
  </si>
  <si>
    <t>Vải địa kỹ thuật</t>
  </si>
  <si>
    <t>VaiDiaKyThuat</t>
  </si>
  <si>
    <t>Áp theo "Vài địa kỹ thuật không dệt 12KN" trong Thông báo giá VL số: 478/TB-SXD của Sở XD TP Hải Phòng ngày 30/06/2026. Vùng: 10</t>
  </si>
  <si>
    <t>A24.0797A</t>
  </si>
  <si>
    <t>Xi măng PCB30</t>
  </si>
  <si>
    <t>XiMangPCB30</t>
  </si>
  <si>
    <t>Áp theo "Xi măng PCB30 bao (XM Vicem) (Kiến Thụy - đường bộ)" trong Thông báo giá VL số: 478/TB-SXD của Sở XD TP Hải Phòng ngày 30/06/2026. Vùng: 10</t>
  </si>
  <si>
    <t>A24.0796A</t>
  </si>
  <si>
    <t>Xi măng PCB40</t>
  </si>
  <si>
    <t>XiMangPCB40</t>
  </si>
  <si>
    <t>Áp theo "Xi măng Vicem PCB40 bao (VC đường bộ, từ ngày 1/5/2026)" trong Thông báo giá VL số: 478/TB-SXD của Sở XD TP Hải Phòng ngày 30/06/2026. Vùng: 10</t>
  </si>
  <si>
    <t>II</t>
  </si>
  <si>
    <t>NHÂN CÔNG</t>
  </si>
  <si>
    <t>N1</t>
  </si>
  <si>
    <t>Nhân công nhóm 1</t>
  </si>
  <si>
    <t>công</t>
  </si>
  <si>
    <t>Được tính toán, rồi Link từ sheet Nhân công sang</t>
  </si>
  <si>
    <t>N2</t>
  </si>
  <si>
    <t>Nhân công nhóm 2</t>
  </si>
  <si>
    <t>N3</t>
  </si>
  <si>
    <t>Nhân công nhóm 3</t>
  </si>
  <si>
    <t>III</t>
  </si>
  <si>
    <t>MÁY THI CÔNG</t>
  </si>
  <si>
    <t>M103.0402A</t>
  </si>
  <si>
    <t>Búa rung 60 kW</t>
  </si>
  <si>
    <t>ca</t>
  </si>
  <si>
    <t>M1014</t>
  </si>
  <si>
    <t>Được tính toán, rồi Link từ sheet Máy sang</t>
  </si>
  <si>
    <t>M109.0507</t>
  </si>
  <si>
    <t>Ca nô 150 CV</t>
  </si>
  <si>
    <t>M622</t>
  </si>
  <si>
    <t>M102.0302</t>
  </si>
  <si>
    <t>Cần cẩu bánh xích 10T</t>
  </si>
  <si>
    <t>M197</t>
  </si>
  <si>
    <t>M102.0307</t>
  </si>
  <si>
    <t>Cần cẩu bánh xích 50T</t>
  </si>
  <si>
    <t>M202</t>
  </si>
  <si>
    <t>M102.0501</t>
  </si>
  <si>
    <t>Cần cẩu nổi 30T</t>
  </si>
  <si>
    <t>M221</t>
  </si>
  <si>
    <t>M102.0406</t>
  </si>
  <si>
    <t>Cần trục tháp 25T</t>
  </si>
  <si>
    <t>M215</t>
  </si>
  <si>
    <t>M112.0105</t>
  </si>
  <si>
    <t>Máy bơm nước 14 kW</t>
  </si>
  <si>
    <t>M345</t>
  </si>
  <si>
    <t>M112.0402</t>
  </si>
  <si>
    <t>Máy bơm xói 4MC (75 kW)</t>
  </si>
  <si>
    <t>M679</t>
  </si>
  <si>
    <t>M112.2601</t>
  </si>
  <si>
    <t>Máy cắt uốn cốt thép 5 kW</t>
  </si>
  <si>
    <t>M454</t>
  </si>
  <si>
    <t>M112.1301</t>
  </si>
  <si>
    <t>Máy dầm dùi 1,5 kW</t>
  </si>
  <si>
    <t>M310</t>
  </si>
  <si>
    <t>M101.0102</t>
  </si>
  <si>
    <t>Máy đào 0,50 m3</t>
  </si>
  <si>
    <t>M4</t>
  </si>
  <si>
    <t>M101.0104</t>
  </si>
  <si>
    <t>Máy đào 0,80 m3</t>
  </si>
  <si>
    <t>M6</t>
  </si>
  <si>
    <t>M101.0107</t>
  </si>
  <si>
    <t>Máy đào 2,30 m3</t>
  </si>
  <si>
    <t>M12</t>
  </si>
  <si>
    <t>M112.1101</t>
  </si>
  <si>
    <t>Máy đầm bàn 1 kW</t>
  </si>
  <si>
    <t>M305</t>
  </si>
  <si>
    <t>M101.0803</t>
  </si>
  <si>
    <t>Máy đầm đất cầm tay 70 kg</t>
  </si>
  <si>
    <t>M71</t>
  </si>
  <si>
    <t>M103.0202</t>
  </si>
  <si>
    <t>Máy đóng cọc chạy trên ray 1,8 T</t>
  </si>
  <si>
    <t>M492</t>
  </si>
  <si>
    <t>M112.4003</t>
  </si>
  <si>
    <t>Máy hàn 23 kW</t>
  </si>
  <si>
    <t>M423</t>
  </si>
  <si>
    <t>M108.0308</t>
  </si>
  <si>
    <t>Máy nén khí diezel 1200 m3/h</t>
  </si>
  <si>
    <t>M406</t>
  </si>
  <si>
    <t>M104.0102</t>
  </si>
  <si>
    <t>Máy trộn bê tông 250 lít</t>
  </si>
  <si>
    <t>M270</t>
  </si>
  <si>
    <t>M104.0202</t>
  </si>
  <si>
    <t>Máy trộn vữa 150 lít</t>
  </si>
  <si>
    <t>M278</t>
  </si>
  <si>
    <t>M101.0503</t>
  </si>
  <si>
    <t>Máy ủi 110 CV</t>
  </si>
  <si>
    <t>M45</t>
  </si>
  <si>
    <t>M102.0901</t>
  </si>
  <si>
    <t>Máy vận thăng 0,8 T</t>
  </si>
  <si>
    <t>M239</t>
  </si>
  <si>
    <t>M102.1001</t>
  </si>
  <si>
    <t>Máy vận thăng lồng 3T</t>
  </si>
  <si>
    <t>M578</t>
  </si>
  <si>
    <t>M106.0202</t>
  </si>
  <si>
    <t>Ô tô tự đổ 5T</t>
  </si>
  <si>
    <t>M107</t>
  </si>
  <si>
    <t>M109.0102</t>
  </si>
  <si>
    <t>Sà lan 200T</t>
  </si>
  <si>
    <t>M519</t>
  </si>
  <si>
    <t>M109.0104</t>
  </si>
  <si>
    <t>Sà lan 400T</t>
  </si>
  <si>
    <t>M522</t>
  </si>
  <si>
    <t>M109.0702</t>
  </si>
  <si>
    <t>Tầu kéo 150 CV</t>
  </si>
  <si>
    <t>M539</t>
  </si>
  <si>
    <t>DỮ LIỆU ĐẦU VÀO TÍNH NHÂN CÔNG, CA MÁY</t>
  </si>
  <si>
    <t>BẢNG 1.  MỨC LƯƠNG, SỐ NGÀY LÀM VIỆC</t>
  </si>
  <si>
    <t>Tên, loại dữ liệu</t>
  </si>
  <si>
    <t>Giá trị</t>
  </si>
  <si>
    <t>Mức lương tối thiểu chung (đồng/tháng)</t>
  </si>
  <si>
    <t>Mức lương đầu vào LNC (đồng/tháng)</t>
  </si>
  <si>
    <t>Số ngày làm việc (ngày/tháng)</t>
  </si>
  <si>
    <t>Hệ số điều chỉnh nhân công</t>
  </si>
  <si>
    <t>BẢNG 2.  TỶ LỆ CÁC KHOẢN PHỤ CẤP</t>
  </si>
  <si>
    <t>Loại phụ cấp</t>
  </si>
  <si>
    <t>Tỷ lệ</t>
  </si>
  <si>
    <t>Phụ cấp lưu động</t>
  </si>
  <si>
    <t>Không ổn định sản xuất</t>
  </si>
  <si>
    <t>Lương phụ nghỉ lễ, tết hoặc nghỉ phép ...</t>
  </si>
  <si>
    <t>Chi phí có thể khoán trực tiếp cho người lao động</t>
  </si>
  <si>
    <t>Phụ cấp khu vực</t>
  </si>
  <si>
    <t>Phụ cấp độc hại</t>
  </si>
  <si>
    <t>Phụ cấp thu hút</t>
  </si>
  <si>
    <t>Phụ cấp trách nhiệm</t>
  </si>
  <si>
    <t>Phụ cấp bảo hiểm</t>
  </si>
  <si>
    <t>Phụ cấp vùng sâu, vùng xa, khó khăn, đắt đỏ</t>
  </si>
  <si>
    <t>BẢNG 3.  ĐƠN GIÁ NHIÊN LIỆU, ĐIỆN (TRƯỚC THUẾ VAT)</t>
  </si>
  <si>
    <t>Loại nhiên liệu, năng lượng</t>
  </si>
  <si>
    <t>Diezel</t>
  </si>
  <si>
    <t>Lít</t>
  </si>
  <si>
    <t>Mazut</t>
  </si>
  <si>
    <t>Điện</t>
  </si>
  <si>
    <t>kwh</t>
  </si>
  <si>
    <t>Giá điện theo: Quyết định 1279/QĐ-BCT ngày 09/05/2025</t>
  </si>
  <si>
    <t>Xăng</t>
  </si>
  <si>
    <t>Giá nhiên liệu theo: Công bố của Petrolimex ngày 30/07/2026</t>
  </si>
  <si>
    <t>BẢNG 4.  HỆ SỐ NHIÊN LIỆU PHỤ</t>
  </si>
  <si>
    <t>Loại động cơ</t>
  </si>
  <si>
    <t>Động cơ Diezel</t>
  </si>
  <si>
    <t>Động cơ Mazut</t>
  </si>
  <si>
    <t>Động cơ Điện</t>
  </si>
  <si>
    <t>Động cơ Xăng</t>
  </si>
  <si>
    <t>BẢNG 5.  THU HỒI KHI THANH LÝ</t>
  </si>
  <si>
    <t>Thu hồi thanh lý khi nguyên giá từ (triệu đồng)</t>
  </si>
  <si>
    <t>Tỷ lệ thu hồi khi thanh lý</t>
  </si>
  <si>
    <t>BẢNG 6.  LÀM TRÒN SỐ HỌC</t>
  </si>
  <si>
    <t>Đối tượng làm tròn</t>
  </si>
  <si>
    <t>Làm tròn</t>
  </si>
  <si>
    <t>Giá</t>
  </si>
  <si>
    <t>Đơn giá Nhân công, Lương thợ lái máy</t>
  </si>
  <si>
    <t>Tổng đơn giá</t>
  </si>
  <si>
    <t>Hệ số lương</t>
  </si>
  <si>
    <t>BẢNG 7.  CÁC KÝ HIỆU VIẾT TẮT</t>
  </si>
  <si>
    <t>Ý nghĩa ký hiệu viết tắt</t>
  </si>
  <si>
    <t>Ký hiệu</t>
  </si>
  <si>
    <t>Mức lương đầu vào</t>
  </si>
  <si>
    <t>LNC</t>
  </si>
  <si>
    <t>Lương cơ bản (lương cấp bậc)</t>
  </si>
  <si>
    <t>LCB</t>
  </si>
  <si>
    <t>Hệ số lương theo cấp bậc</t>
  </si>
  <si>
    <t>HCB</t>
  </si>
  <si>
    <t>BẢNG TÍNH ĐƠN GIÁ NHÂN CÔNG</t>
  </si>
  <si>
    <t>(Theo Quyết định 65/QĐ-SXD năm 2026 của tỉnh Hải Phòng - Xã Kiến Minh.)</t>
  </si>
  <si>
    <t>Đơn vị tính:  (đ)</t>
  </si>
  <si>
    <t>Tên nhân công</t>
  </si>
  <si>
    <t>Hệ số lương (HCB)</t>
  </si>
  <si>
    <t>Đơn giá NC bình quân
(đ/công)</t>
  </si>
  <si>
    <t>Hệ số lương bình quân</t>
  </si>
  <si>
    <t>Lương CB
(đ/công)</t>
  </si>
  <si>
    <t>Phụ cấp (đ)</t>
  </si>
  <si>
    <t>Hệ số
điều chỉnh
nhân công</t>
  </si>
  <si>
    <t>Đơn giá
nhân công
(đ/công)</t>
  </si>
  <si>
    <t>Hệ số lương (chưa làm tròn)</t>
  </si>
  <si>
    <t>Lưu động 
(0% LTC)</t>
  </si>
  <si>
    <t>Không ổn định S.X 
(0% LCB)</t>
  </si>
  <si>
    <t>Lương phụ nghỉ lễ, tết 
(0% LCB)</t>
  </si>
  <si>
    <t>Khoán trực tiếp 
(0% LCB)</t>
  </si>
  <si>
    <t>Khu vực 
(0% LTC)</t>
  </si>
  <si>
    <t>Độc hại 
(0% LTC)</t>
  </si>
  <si>
    <t>Thu hút 
(0% LCB)</t>
  </si>
  <si>
    <t>Trách nhiệm 
(0% LTC)</t>
  </si>
  <si>
    <t>Bảo hiểm 
(0% LCB)</t>
  </si>
  <si>
    <t>Vùng sâu, vùng xa 
(0% LCB)</t>
  </si>
  <si>
    <t>BẢNG TÍNH ĐƠN GIÁ CA MÁY</t>
  </si>
  <si>
    <t>(Theo Thông tư 60/2025/TT-BXD, Quyết định 65/QĐ-SXD năm 2026 của tỉnh Hải Phòng - Xã Kiến Minh.)</t>
  </si>
  <si>
    <t>Tên máy và thiết bị thi công / Diễn giải</t>
  </si>
  <si>
    <t>Nguyên giá
(đ)</t>
  </si>
  <si>
    <t>Số ca / 1 năm</t>
  </si>
  <si>
    <t>Định mức</t>
  </si>
  <si>
    <t>Đơn giá
(đ)</t>
  </si>
  <si>
    <t>Số ngày / tháng</t>
  </si>
  <si>
    <t>Chi phí
(đ)</t>
  </si>
  <si>
    <t>* Nhiên liệu, năng lượng:</t>
  </si>
  <si>
    <t xml:space="preserve"> - Điện</t>
  </si>
  <si>
    <t>* Khấu hao, Sửa chữa và Chi phí khác:</t>
  </si>
  <si>
    <t xml:space="preserve"> - Khấu hao</t>
  </si>
  <si>
    <t xml:space="preserve"> - Sửa chữa</t>
  </si>
  <si>
    <t xml:space="preserve"> - Chi phí khác</t>
  </si>
  <si>
    <t xml:space="preserve"> - Diezel</t>
  </si>
  <si>
    <t>* Nhân công vận hành máy:</t>
  </si>
  <si>
    <t xml:space="preserve"> - Thuyền trưởng bậc 1/2 - Nhóm 1</t>
  </si>
  <si>
    <t>Lương cơ bản</t>
  </si>
  <si>
    <t xml:space="preserve"> - Máy 1 bậc 1/2 - Nhóm 1</t>
  </si>
  <si>
    <t xml:space="preserve"> - Thủy thủ bậc 2/4</t>
  </si>
  <si>
    <t xml:space="preserve"> - Nhân công bậc 4,0/7 - Nhóm 4</t>
  </si>
  <si>
    <t xml:space="preserve"> - Nhân công bậc 5,0/7 - Nhóm 4</t>
  </si>
  <si>
    <t xml:space="preserve"> - Nhân công bậc 6,0/7 - Nhóm 4</t>
  </si>
  <si>
    <t xml:space="preserve"> - Thuyền phó 2 bậc 1/2 - Nhóm 2</t>
  </si>
  <si>
    <t xml:space="preserve"> - Thợ máy bậc 2/4</t>
  </si>
  <si>
    <t xml:space="preserve"> - Thợ máy bậc 3/4</t>
  </si>
  <si>
    <t xml:space="preserve"> - Thợ điện bậc 2/4</t>
  </si>
  <si>
    <t xml:space="preserve"> - Nhân công bậc 3,0/7 - Nhóm 4</t>
  </si>
  <si>
    <t xml:space="preserve"> - Xăng</t>
  </si>
  <si>
    <t xml:space="preserve"> - Lái xe bậc 2/4 - Nhóm 4</t>
  </si>
  <si>
    <t xml:space="preserve"> - Thuyền trưởng bậc 2/2 - Nhóm 1</t>
  </si>
  <si>
    <t xml:space="preserve"> - Thuyền phó 1 bậc 1/2 - Nhóm 1</t>
  </si>
  <si>
    <t xml:space="preserve"> - Thủy thủ bậc 3/4</t>
  </si>
  <si>
    <t>HAO PHÍ VẬT LIỆU, NHÂN CÔNG, MÁY CHO CÁC CÔNG TÁC</t>
  </si>
  <si>
    <t>VL khác, Máy khác</t>
  </si>
  <si>
    <t>VLK gốc</t>
  </si>
  <si>
    <t>MK gốc</t>
  </si>
  <si>
    <t>VLK HT</t>
  </si>
  <si>
    <t>MK HT</t>
  </si>
  <si>
    <t>Cước VC</t>
  </si>
  <si>
    <t>Cước bộ</t>
  </si>
  <si>
    <t>So sánh</t>
  </si>
  <si>
    <t>Mã hiệu</t>
  </si>
  <si>
    <t>Tên công tác / vật tư</t>
  </si>
  <si>
    <t>Định mức hao phí</t>
  </si>
  <si>
    <t>Khối lượng hao phí</t>
  </si>
  <si>
    <t>b) Nhân công</t>
  </si>
  <si>
    <t>a) Vật liệu</t>
  </si>
  <si>
    <t>Z999</t>
  </si>
  <si>
    <t>Vât liệu khác</t>
  </si>
  <si>
    <t>%</t>
  </si>
  <si>
    <t>c) Máy thi công</t>
  </si>
  <si>
    <t>M999</t>
  </si>
  <si>
    <t>Máy khác</t>
  </si>
  <si>
    <t>Vật liệu khác</t>
  </si>
  <si>
    <t>BẢNG TỔNG HỢP VẬT TƯ VÀ CHÊNH LỆCH GIÁ</t>
  </si>
  <si>
    <t>Thành tiền
(đ)</t>
  </si>
  <si>
    <t>Giá T.B
(đ)</t>
  </si>
  <si>
    <t>Giá T.B x H.S
(đ)</t>
  </si>
  <si>
    <t>Cước V.C
Bù NL, lương
(đ)</t>
  </si>
  <si>
    <t>Giá H.T
(đ)</t>
  </si>
  <si>
    <t>Chênh lệch
(đ)</t>
  </si>
  <si>
    <t>Tổng chênh
(đ)</t>
  </si>
  <si>
    <t>Cước ôtô
Cước sông</t>
  </si>
  <si>
    <t>TỔNG VẬT LIỆU</t>
  </si>
  <si>
    <t>TỔNG NHÂN CÔNG</t>
  </si>
  <si>
    <t>TỔNG MÁY THI CÔNG</t>
  </si>
  <si>
    <t>BẢNG CƯỚC VẬN CHUYỂN</t>
  </si>
  <si>
    <t>Tên vật liệu
/
Diễn giải vận chuyển</t>
  </si>
  <si>
    <t>Đơn
vị</t>
  </si>
  <si>
    <t>Khối
lượng</t>
  </si>
  <si>
    <t>Nhóm vật liệu</t>
  </si>
  <si>
    <t>Quy
đổi
đơn
vị</t>
  </si>
  <si>
    <t>Nguồn
mua</t>
  </si>
  <si>
    <t>Phương
tiện
vận
chuyển
/ Loại
hình</t>
  </si>
  <si>
    <t>Bậc
hàng</t>
  </si>
  <si>
    <t>Hệ
số
bậc
hàng</t>
  </si>
  <si>
    <t>Cự
ly
tổng
(km)</t>
  </si>
  <si>
    <t>Cung
đường</t>
  </si>
  <si>
    <t>H.số
đổ
ben
hoặc
bốc
dỡ</t>
  </si>
  <si>
    <t>H.số
sử
dụng
xe
tải
nhỏ</t>
  </si>
  <si>
    <t>Định
mức
ca
máy
&lt;=1
km</t>
  </si>
  <si>
    <t>Định
mức
ca
máy
&lt;=10
km</t>
  </si>
  <si>
    <t>Định
mức
ca
máy
&lt;=60
km</t>
  </si>
  <si>
    <t>Định
mức
ca
máy
&gt;60
km</t>
  </si>
  <si>
    <t>Định mức
ca máy
(ca/km)</t>
  </si>
  <si>
    <t>Định mức
ca máy
đã v/c
trước
(ca/km)</t>
  </si>
  <si>
    <t>Đơn giá
ca máy
(đ/ca)</t>
  </si>
  <si>
    <t>Giá cước
(đ)</t>
  </si>
  <si>
    <t>Cộng
thêm
cước
(đ/T)</t>
  </si>
  <si>
    <t>Thành tiền
Chi phí
(đ)</t>
  </si>
  <si>
    <t>Hệ
số
điều
chỉnh
cước
VC</t>
  </si>
  <si>
    <t>Cước V/C
sau khi
điều
chỉnh
(đ)</t>
  </si>
  <si>
    <t>Bốc xếp
+ vận
chuyển
bằng xe
ben
(đ)</t>
  </si>
  <si>
    <t>Định
mức
bốc
lên
khi
trung
chuyển</t>
  </si>
  <si>
    <t>Định
mức
dỡ
xuống
khi
trung
chuyển</t>
  </si>
  <si>
    <t>Đơn giá
bốc dỡ</t>
  </si>
  <si>
    <t>Chi phí
bốc dỡ
khi
trung
chuyển
(đ)</t>
  </si>
  <si>
    <t>Hệ số
hao hụt
khi
trung
chuyển</t>
  </si>
  <si>
    <t>Chi phí
hao hụt
khi
trung
chuyển
(đ)</t>
  </si>
  <si>
    <t>Định
mức
bốc
lên
khi
bảo
quản</t>
  </si>
  <si>
    <t>Định
mức
dỡ
xuống
khi
bảo
quản</t>
  </si>
  <si>
    <t>Chi phí
bốc dỡ
khi
bảo
quản
(đ)</t>
  </si>
  <si>
    <t>Hệ
số
hao
hụt
bảo
quản</t>
  </si>
  <si>
    <t>Chi phí
hao
hụt
bảo
quản</t>
  </si>
  <si>
    <t>Giá V/C
trước
thuế
(đ)</t>
  </si>
  <si>
    <t>Thành tiền
Vận chuyển
(đ)</t>
  </si>
  <si>
    <t>Giá vật
liệu gốc
trước thuế
(đ)</t>
  </si>
  <si>
    <t>Giá hiện
trường
trước
thuế
(đ)</t>
  </si>
  <si>
    <t>Thành tiền
hiện trường
(đ)</t>
  </si>
  <si>
    <t>Cự
ly
(km)</t>
  </si>
  <si>
    <t>Loại
đường</t>
  </si>
  <si>
    <t>Vùng</t>
  </si>
  <si>
    <t>Hệ
số
loại
đường</t>
  </si>
  <si>
    <t>Đã
v/c
(km)</t>
  </si>
  <si>
    <t>Cự
ly
&lt;=1
km</t>
  </si>
  <si>
    <t>Cự
ly
&lt;=10
km</t>
  </si>
  <si>
    <t>Cự
ly
&lt;=60
km</t>
  </si>
  <si>
    <t>Cự
ly
&gt;60
km</t>
  </si>
  <si>
    <t>ô tô tự đổ 7T</t>
  </si>
  <si>
    <t>ô tô thùng 7T</t>
  </si>
  <si>
    <t>Thép các loại</t>
  </si>
  <si>
    <t>Đá dăm</t>
  </si>
  <si>
    <t>Gạch xây các loại</t>
  </si>
  <si>
    <t>Gỗ các loại</t>
  </si>
  <si>
    <t>Ống cống bê tông</t>
  </si>
  <si>
    <t>Xi măng bao</t>
  </si>
  <si>
    <t>ĐƠN GIÁ XÂY DỰNG CHI TIẾT HẠNG MỤC CÔNG TRÌNH</t>
  </si>
  <si>
    <t>GIÁ XÂY DỰNG TỔNG HỢP HẠNG MỤC CÔNG TRÌNH</t>
  </si>
  <si>
    <t>BẢNG TỔNG HỢP DỰ TOÁN CHI PHÍ XÂY DỰNG</t>
  </si>
  <si>
    <t>Tên dự án: .</t>
  </si>
  <si>
    <t>Tên công trình: XÂY DỰNG CỐNG HỘP ĐOẠN TỪ NHÀ ÔNG ĐÈN ĐẾN NHÀ BÀ LANH THÔN PHONG CẦU, XÃ KIẾN MINH</t>
  </si>
  <si>
    <t>Tên hạng mục: XÂY DỰNG HỆ THỐNG CỐNG HỘP ĐOẠN TỪ NHÀ ÔNG ĐÈN ĐẾN NHÀ BÀ LANH THÔN PHONG CẦU 1, XÃ KIẾN MINH</t>
  </si>
  <si>
    <t>Thời điểm lập: .</t>
  </si>
  <si>
    <t>Nội dung chi phí</t>
  </si>
  <si>
    <t>Cách tính</t>
  </si>
  <si>
    <t>Giá trị
(đ)</t>
  </si>
  <si>
    <t>CHI PHÍ TRỰC TIẾP</t>
  </si>
  <si>
    <t>1</t>
  </si>
  <si>
    <t>Chi phí Vật liệu</t>
  </si>
  <si>
    <t>VL</t>
  </si>
  <si>
    <t xml:space="preserve"> + Theo đơn giá trực tiếp</t>
  </si>
  <si>
    <t>A1</t>
  </si>
  <si>
    <t>Bảng dự toán hạng mục</t>
  </si>
  <si>
    <t xml:space="preserve"> + Chênh lệch vật liệu</t>
  </si>
  <si>
    <t>CL</t>
  </si>
  <si>
    <t>Theo bảng bù giá</t>
  </si>
  <si>
    <t>Cộng</t>
  </si>
  <si>
    <t>A</t>
  </si>
  <si>
    <t>A1 + CL</t>
  </si>
  <si>
    <t>2</t>
  </si>
  <si>
    <t>Chi phí Nhân công</t>
  </si>
  <si>
    <t>NC</t>
  </si>
  <si>
    <t>B1</t>
  </si>
  <si>
    <t>3</t>
  </si>
  <si>
    <t>Chi phí Máy thi công</t>
  </si>
  <si>
    <t>M</t>
  </si>
  <si>
    <t>C1</t>
  </si>
  <si>
    <t xml:space="preserve"> + Chênh lệch Máy thi công</t>
  </si>
  <si>
    <t>CLMay</t>
  </si>
  <si>
    <t>C</t>
  </si>
  <si>
    <t>C1 + CLMay</t>
  </si>
  <si>
    <t>Cộng chi phí trực tiếp</t>
  </si>
  <si>
    <t>T</t>
  </si>
  <si>
    <t>VL + NC + M</t>
  </si>
  <si>
    <t>CHI PHÍ GIÁN TIẾP</t>
  </si>
  <si>
    <t>Chi phí chung</t>
  </si>
  <si>
    <t>T x 5,5%</t>
  </si>
  <si>
    <t>5,5%</t>
  </si>
  <si>
    <t>Chi phí một số công việc không xác định được khối lượng từ thiết kế</t>
  </si>
  <si>
    <t>T x 2%</t>
  </si>
  <si>
    <t>2%</t>
  </si>
  <si>
    <t>Cộng chi phí gián tiếp</t>
  </si>
  <si>
    <t>GT</t>
  </si>
  <si>
    <t>(C + TT)</t>
  </si>
  <si>
    <t>THU NHẬP CHỊU THUẾ TÍNH TRƯỚC</t>
  </si>
  <si>
    <t>TL</t>
  </si>
  <si>
    <t>(T+GT) x 5,5%</t>
  </si>
  <si>
    <t>Chi phí xây dựng trước thuế</t>
  </si>
  <si>
    <t>G</t>
  </si>
  <si>
    <t>(T+GT+TL)</t>
  </si>
  <si>
    <t>IV</t>
  </si>
  <si>
    <t>THUẾ GIÁ TRỊ GIA TĂNG</t>
  </si>
  <si>
    <t>GTGT</t>
  </si>
  <si>
    <t>G x 8%</t>
  </si>
  <si>
    <t>Chi phí xây dựng sau thuế</t>
  </si>
  <si>
    <t>Gxdcpt</t>
  </si>
  <si>
    <t>G + GTGT</t>
  </si>
  <si>
    <t>V</t>
  </si>
  <si>
    <t>Chi phí nhà tạm để ở và điều hành thi công</t>
  </si>
  <si>
    <t>LT</t>
  </si>
  <si>
    <t>Gxdcpt x 1,1%</t>
  </si>
  <si>
    <t>TỔNG CỘNG</t>
  </si>
  <si>
    <t>Gxd</t>
  </si>
  <si>
    <t>LÀM TRÒN</t>
  </si>
  <si>
    <t>Bằng chữ: Sáu tỷ ba trăm mười bảy triệu một trăm sáu mươi tư nghìn đồng chẵn./.</t>
  </si>
  <si>
    <t>Tên hạng mục: 2. KHỐI LƯỢNG VẬT TƯ CHUYỂN TIẾP TỪ VỊ TRÍ TẬP KẾT VÀO THI CÔNG DO KHÔNG CÓ ĐƯỜNG VÀO THI CÔNG</t>
  </si>
  <si>
    <t>Bằng chữ: Một trăm chín mươi hai triệu hai trăm hai mươi nghìn đồng chẵn./.</t>
  </si>
  <si>
    <t>BẢNG TỔNG HỢP CHI PHÍ THIẾT BỊ CÔNG TRÌNH</t>
  </si>
  <si>
    <t>Tên thiết bị</t>
  </si>
  <si>
    <t>Số lượng</t>
  </si>
  <si>
    <t>Đơn giá
trước thuế
(đ)</t>
  </si>
  <si>
    <t>Thành tiền
trước thuế
(đ)</t>
  </si>
  <si>
    <t>Thuế VAT</t>
  </si>
  <si>
    <t>Thành tiền
sau thuế
(đ)</t>
  </si>
  <si>
    <t>Chi phí mua sắm thiết bị</t>
  </si>
  <si>
    <t>Bằng chữ: Không đồng chẵn./.</t>
  </si>
  <si>
    <t>BẢNG TỔNG HỢP CHI PHÍ BỒI THƯỜNG, HỖ TRỢ VÀ TÁI ĐỊNH CƯ</t>
  </si>
  <si>
    <t>Nội dung công việc</t>
  </si>
  <si>
    <t>Chi phí bồi thường, hỗ trợ và tái định cư</t>
  </si>
  <si>
    <t>Tên công tác</t>
  </si>
  <si>
    <t>Bù VL</t>
  </si>
  <si>
    <t>NC XL</t>
  </si>
  <si>
    <t>NC đất</t>
  </si>
  <si>
    <t>Ca máy</t>
  </si>
  <si>
    <t>BẢNG CHIẾT TÍNH DỰ THẦU HẠNG MỤC CÔNG TRÌNH</t>
  </si>
  <si>
    <t>Thành phần hao phí</t>
  </si>
  <si>
    <t>Cộng chi phí trực tiếp (VL+NC+M)</t>
  </si>
  <si>
    <t>Chi phí chung (T x 5,5%)</t>
  </si>
  <si>
    <t>Chi phí một số công việc không xác định được khối lượng từ thiết kế (T x 2%)</t>
  </si>
  <si>
    <t>Cộng chi phí gián tiếp (C + TT)</t>
  </si>
  <si>
    <t>THU NHẬP CHỊU THUẾ TÍNH TRƯỚC (T+GT) x 5,5%</t>
  </si>
  <si>
    <t>Chi phí xây dựng trước thuế (T + GT + TL)</t>
  </si>
  <si>
    <t>THUẾ GIÁ TRỊ GIA TĂNG (G x 8%)</t>
  </si>
  <si>
    <t>Chi phí xây dựng sau thuế (G + GTGT)</t>
  </si>
  <si>
    <t>Chi phí nhà tạm để ở và điều hành thi công (Gxdcpt x 1,1%)</t>
  </si>
  <si>
    <t>TỔNG CỘNG (Gxdcpt + LT)</t>
  </si>
  <si>
    <t>BẢNG HỆ SỐ CHI PHÍ XÂY DỰNG</t>
  </si>
  <si>
    <t>Đơn giá
tổng hợp
(đ)</t>
  </si>
  <si>
    <t>Bù V.L</t>
  </si>
  <si>
    <t>NC Đất</t>
  </si>
  <si>
    <t>BẢNG ĐƠN GIÁ DỰ THẦU HẠNG MỤC CÔNG TRÌNH</t>
  </si>
  <si>
    <t>Vật liệu
(đ)</t>
  </si>
  <si>
    <t>Nhân công
(đ)</t>
  </si>
  <si>
    <t>Máy
(đ)</t>
  </si>
  <si>
    <t>TỔNG HẠNG MỤC</t>
  </si>
  <si>
    <t>Bằng chữ: Sáu tỷ ba trăm mười bảy triệu một trăm sáu mươi tư nghìn một trăm ba mươi ba đồng chẵn./.</t>
  </si>
  <si>
    <t>TỔNG CÔNG TRÌNH</t>
  </si>
  <si>
    <t>Bằng chữ: Sáu tỷ năm trăm linh chín triệu ba trăm tám mươi tư nghìn đồng chẵn./.</t>
  </si>
  <si>
    <t>BẢNG HỆ SỐ CHI PHÍ XÂY LẮP</t>
  </si>
  <si>
    <t>Hệ số chi phí xây lắp</t>
  </si>
  <si>
    <t>Diễn giải hệ số</t>
  </si>
  <si>
    <t>Hệ số riêng Vật liệu</t>
  </si>
  <si>
    <t>Hệ số Vật liệu phụ</t>
  </si>
  <si>
    <t>0</t>
  </si>
  <si>
    <t>Hệ số riêng Nhân công</t>
  </si>
  <si>
    <t>Hệ số Bù Nhân công</t>
  </si>
  <si>
    <t>Hệ số riêng Nhân công đất</t>
  </si>
  <si>
    <t>Hệ số Bù Nhân công đất</t>
  </si>
  <si>
    <t>Hệ số riêng Máy</t>
  </si>
  <si>
    <t>Hệ số Bù Máy</t>
  </si>
  <si>
    <t>Trực tiếp phí khác</t>
  </si>
  <si>
    <t>Chi phí chung cho công tác đất thủ công</t>
  </si>
  <si>
    <t>Thu nhập chịu thuế tính trước</t>
  </si>
  <si>
    <t>Lán trại nhà tạm</t>
  </si>
  <si>
    <t>Gián tiếp khác</t>
  </si>
  <si>
    <t>Bảng định vị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</si>
  <si>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</si>
  <si>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</si>
  <si>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</si>
  <si>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</si>
  <si>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</si>
  <si>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</si>
  <si>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</si>
  <si>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</si>
  <si>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</si>
  <si>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</si>
  <si>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</si>
  <si>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</si>
  <si>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</si>
  <si>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</si>
  <si>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</si>
  <si>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</si>
  <si>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</si>
  <si>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</si>
  <si>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</si>
  <si>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Công trình</t>
  </si>
  <si>
    <t>Đơn giá, CSDL</t>
  </si>
  <si>
    <t>Mẫu tính toán</t>
  </si>
  <si>
    <t>Hệ số chung công trình</t>
  </si>
  <si>
    <t>Tiêu đề bảng</t>
  </si>
  <si>
    <t>Phông chữ sheet Tiên lượng</t>
  </si>
  <si>
    <t>Màu sắc sheet Tiên lượng</t>
  </si>
  <si>
    <t>Phông chữ các bảng khác</t>
  </si>
  <si>
    <t>Chữ ký</t>
  </si>
  <si>
    <t>Làm tròn số học</t>
  </si>
  <si>
    <t>Hạng mục</t>
  </si>
  <si>
    <t>Tổng hạng mục</t>
  </si>
  <si>
    <t>Giai đoạn QT</t>
  </si>
  <si>
    <t>Tổng giai đoạn QT</t>
  </si>
  <si>
    <t>34</t>
  </si>
  <si>
    <t>44</t>
  </si>
  <si>
    <t>53</t>
  </si>
  <si>
    <t>68</t>
  </si>
  <si>
    <t>71</t>
  </si>
  <si>
    <t>78</t>
  </si>
  <si>
    <t>74</t>
  </si>
  <si>
    <t>Thông tin chung về Công trình</t>
  </si>
  <si>
    <t>Tên công trình</t>
  </si>
  <si>
    <t>Địa điểm XD</t>
  </si>
  <si>
    <t>Chủ đầu tư</t>
  </si>
  <si>
    <t>Đơn vị thi công</t>
  </si>
  <si>
    <t>Loại (Dự, quyết toán )</t>
  </si>
  <si>
    <t>Loại công trình</t>
  </si>
  <si>
    <t>Loại thiết kế</t>
  </si>
  <si>
    <t>Cấp công trình</t>
  </si>
  <si>
    <t>Hệ số K, điều chỉnh TKế</t>
  </si>
  <si>
    <t>Công văn</t>
  </si>
  <si>
    <t>H.s chi phí Dự phòng</t>
  </si>
  <si>
    <t>Gxd~0~FG7+G10~FH7+H10~FI7+I10~0|Gxdcpt~0~FSUM(G8:G9)~FSUM(H8:H9)~FG7+H7~0|Gqlda~1~FROUND(D18*(G7+G11),0)~FROUND(K4*G18,0)~FG18+H18~F'Định mức tư vấn'!F3|Gtv~0~FSUMIF(K21:K64,1,G21:G64)~FSUMIF(K21:K64,1,H21:H64)~FSUMIF(K21:K64,1,I21:I64)~0|Gks~0~19295041~FROUND(K4*G21,0)~FG21+H21~0|Glnvks~0~0~FROUND(K4*G22,0)~FG22+H22~0.03|Gbcktkt~0~FROUND(D31*(L7+L11),0)~FROUND(K4*G31,0)~FG31+H31~F'Định mức tư vấn'!F4|Gtttkcn~0~0~FROUND(K4*G35,0)~FG35+H35~0.2|Gtttktc~0~FROUND(D45*G7,0)~FROUND(K4*G45,0)~FG45+H45~F'Định mức tư vấn'!F6|Gttdt~0~FROUND(D46*G7,0)~FROUND(K4*G46,0)~FG46+H46~F'Định mức tư vấn'!F7|Glcnt~0~FROUND(D47*'Dự toán gói thầu'!C9,0)~FROUND(K4*G47,0)~FG47+H47~F'Định mức tư vấn'!F8|Gtdhsmt~0~FROUND(IF('Dự toán gói thầu'!E18*0.1%&lt;2000000,2000000,IF('Dự toán gói thầu'!E18*0.1%&gt;60000000,60000000,'Dự toán gói thầu'!E18*0.1%)),0)~FROUND(K4*G52,0)~FG52+H52~0|Gtdkqnt~0~FROUND(IF('Dự toán gói thầu'!E18*0.1%&lt;3000000,3000000,IF('Dự toán gói thầu'!E18*0.1%&gt;60000000,60000000,'Dự toán gói thầu'!E18*0.1%)),0)~FROUND(K4*G55,0)~FG55+H55~0|Ggstcxd~0~FROUND(D57*G7,0)~FROUND(K4*G57,0)~FG57+H57~F'Định mức tư vấn'!F9|Glhsmqt79~0~0~FROUND(K4*G59,0)~FG59+H59~0.3|Glhsyc79~0~0~FROUND(K4*G60,0)~FG60+H60~0.6|Gk~0~FSUMIF(K66:K80,1,G66:G80)~FSUMIF(K66:K80,1,H66:H80)~FSUMIF(K66:K80,1,I66:I80)~0|Gthamdinh~0~FD70*(K84-100%*I5)~FK4*G70~FG70+H70~F'Định mức tư vấn'!F14|GthamdinhTKCSTruoc~0~0~FK4*G72~FG72+H72~0.5|Gthamtra~0~FD75*(K84-50%*I5)~0~FG75+H75~F'Định mức tư vấn'!F12|Gkiemtoan~0~FD77*(K84-50%*I5)~FK4*G77~FG77+H77~F'Định mức tư vấn'!F10|Gkiemtranghiemthu~0~FD80*G57~0~FG80+H80~0.2|Gtmdt~0~FG5+G6+G11+G18+G19+G20+G65+G81~FH5+H6+H11+H18+H19+H20+H65+H81~FI5+I6+I11+I18+I19+I20+I65+I81~0|GtmdtSau~0~0~FH84+H85~FI84+I85~0|Glamtron~0~0~0~FROUND(I90,-3)~0</t>
  </si>
  <si>
    <t>0%</t>
  </si>
  <si>
    <t>.#~##~#.#~#</t>
  </si>
  <si>
    <t>Đơn giá , Cơ sở dữ liệu</t>
  </si>
  <si>
    <t>Tỉnh - TP</t>
  </si>
  <si>
    <t>Giá tháng</t>
  </si>
  <si>
    <t>Cước cơ giới</t>
  </si>
  <si>
    <t>Cước thủ công</t>
  </si>
  <si>
    <t>HaiPhong</t>
  </si>
  <si>
    <t>DG2595_2022HP_XD</t>
  </si>
  <si>
    <t>GVL2595_2022XD</t>
  </si>
  <si>
    <t>Giá máy 66/QĐ-SXD năm 2026 Vùng 1#~#Hải Phòng#~#HaiPhong</t>
  </si>
  <si>
    <t>Chiết tính</t>
  </si>
  <si>
    <t>Tổng hợp kinh phí HM</t>
  </si>
  <si>
    <t>Tổng hợp kinh phí công trình</t>
  </si>
  <si>
    <t>Nhóm công trình</t>
  </si>
  <si>
    <t>Hệ số ...</t>
  </si>
  <si>
    <t>Tên Bảng</t>
  </si>
  <si>
    <t>Tiêu đề</t>
  </si>
  <si>
    <t>Tiên lượng</t>
  </si>
  <si>
    <t>Giá Tháng</t>
  </si>
  <si>
    <t>Phân tích vật tư</t>
  </si>
  <si>
    <t>BẢNG PHÂN TÍCH VẬT TƯ HẠNG MỤC CÔNG TRÌNH</t>
  </si>
  <si>
    <t>Tổng hợp vật tư</t>
  </si>
  <si>
    <t>Cước vận chuyển</t>
  </si>
  <si>
    <t>Cước vận chuyển bình quân</t>
  </si>
  <si>
    <t>BẢNG CƯỚC VẬN CHUYỂN BÌNH QUÂN</t>
  </si>
  <si>
    <t>Tổng hợp kinh phí hạng mục</t>
  </si>
  <si>
    <t>Tổng hợp chi phí thiết bị</t>
  </si>
  <si>
    <t>Tổng hợp chi phí XD</t>
  </si>
  <si>
    <t>BẢNG TỔNG HỢP CHI PHÍ XÂY DỰNG CÔNG TRÌNH</t>
  </si>
  <si>
    <t>Tổng hợp kinh phí</t>
  </si>
  <si>
    <t>BẢNG TỔNG HỢP DỰ TOÁN CÔNG TRÌNH</t>
  </si>
  <si>
    <t>Dự thầu</t>
  </si>
  <si>
    <t>Bìa</t>
  </si>
  <si>
    <t>HỒ SƠ DỰ TOÁN</t>
  </si>
  <si>
    <t>Đơn giá Tổng hợp</t>
  </si>
  <si>
    <t>BẢNG ĐƠN GIÁ TỔNG HỢP HẠNG MỤC CÔNG TRÌNH</t>
  </si>
  <si>
    <t>Thành phần</t>
  </si>
  <si>
    <t>Tên phông chữ</t>
  </si>
  <si>
    <t>Cỡ chữ</t>
  </si>
  <si>
    <t>Bold</t>
  </si>
  <si>
    <t>Italic</t>
  </si>
  <si>
    <t>Underline</t>
  </si>
  <si>
    <t>Strikeout</t>
  </si>
  <si>
    <t>Công tác</t>
  </si>
  <si>
    <t>Times New Roman</t>
  </si>
  <si>
    <t>Diễn giải</t>
  </si>
  <si>
    <t>Nhóm</t>
  </si>
  <si>
    <t>Tiêu đề bảng TL</t>
  </si>
  <si>
    <t>Tên hạng mục</t>
  </si>
  <si>
    <t>Tên bảng</t>
  </si>
  <si>
    <t>R</t>
  </si>
  <si>
    <t>B</t>
  </si>
  <si>
    <t>255</t>
  </si>
  <si>
    <t>Diễn giải lỗi</t>
  </si>
  <si>
    <t>Tạm tính</t>
  </si>
  <si>
    <t>165</t>
  </si>
  <si>
    <t>42</t>
  </si>
  <si>
    <t>128</t>
  </si>
  <si>
    <t>139</t>
  </si>
  <si>
    <t>Phông chữ tiêu đề bảng</t>
  </si>
  <si>
    <t>Cỡ chữ tiêu đề bảng</t>
  </si>
  <si>
    <t>Chữ ký (Cho phép User tự do đánh dấu cách )</t>
  </si>
  <si>
    <t>Chức danh</t>
  </si>
  <si>
    <t>Họ và tên người ký</t>
  </si>
  <si>
    <t>NGƯỜI LẬP                                                                              NGƯỜI CHỦ TRÌ</t>
  </si>
  <si>
    <t>Tròn hao phí Đ.M</t>
  </si>
  <si>
    <t>Tròn khối lượng</t>
  </si>
  <si>
    <t>Tròn giá vật tư</t>
  </si>
  <si>
    <t>Tròn đơn giá công tác</t>
  </si>
  <si>
    <t>Tròn thành tiền</t>
  </si>
  <si>
    <t>Tròn tổng thành tiền</t>
  </si>
  <si>
    <t>Tròn Hệ số</t>
  </si>
  <si>
    <t>Thông tin về Hạng mục</t>
  </si>
  <si>
    <t>Tổng số hạng mục</t>
  </si>
  <si>
    <t>Danh sách các Hạng mục</t>
  </si>
  <si>
    <t>Hệ số chi phí chung</t>
  </si>
  <si>
    <t>H.S thu nhập chịu thuế TT</t>
  </si>
  <si>
    <t>H.S riêng VL</t>
  </si>
  <si>
    <t>Hệ số VL phụ</t>
  </si>
  <si>
    <t>H.S riêng NC</t>
  </si>
  <si>
    <t>H.S bù NC</t>
  </si>
  <si>
    <t>H.S riêng NC đất</t>
  </si>
  <si>
    <t>H.S bù NC đất</t>
  </si>
  <si>
    <t>H.S riêng Máy</t>
  </si>
  <si>
    <t>H.S bù Máy</t>
  </si>
  <si>
    <t>H.S VAT</t>
  </si>
  <si>
    <t>HS Lán trại</t>
  </si>
  <si>
    <t>H.S CP Trực tiếp</t>
  </si>
  <si>
    <t>H.S đảm bảo ATGT</t>
  </si>
  <si>
    <t>H.S VAT TB</t>
  </si>
  <si>
    <t>PP tính CPC</t>
  </si>
  <si>
    <t>Hệ số CPC đất</t>
  </si>
  <si>
    <t>Hs Chi phi du phong</t>
  </si>
  <si>
    <t>Mã đất đầu</t>
  </si>
  <si>
    <t>Mã đất cuối</t>
  </si>
  <si>
    <t>Loại HM</t>
  </si>
  <si>
    <t>HsCPC</t>
  </si>
  <si>
    <t>HsTNCTTT</t>
  </si>
  <si>
    <t>HsrVL</t>
  </si>
  <si>
    <t>HsVLP</t>
  </si>
  <si>
    <t>HsrNC</t>
  </si>
  <si>
    <t>HsbNC</t>
  </si>
  <si>
    <t>HsrNCDat</t>
  </si>
  <si>
    <t>HsbNCDat</t>
  </si>
  <si>
    <t>HsrMay</t>
  </si>
  <si>
    <t>HsbMay</t>
  </si>
  <si>
    <t>VAT</t>
  </si>
  <si>
    <t>HsLT</t>
  </si>
  <si>
    <t>HsTtKhac</t>
  </si>
  <si>
    <t>HsATGT</t>
  </si>
  <si>
    <t>HsCPCDat</t>
  </si>
  <si>
    <t>HsCpDp</t>
  </si>
  <si>
    <t>MaNcDatDau</t>
  </si>
  <si>
    <t>MaNcDatCuoi</t>
  </si>
  <si>
    <t>T5,5%</t>
  </si>
  <si>
    <t>T1</t>
  </si>
  <si>
    <t>T0</t>
  </si>
  <si>
    <t>T0,08</t>
  </si>
  <si>
    <t>T1,1%</t>
  </si>
  <si>
    <t>T2%</t>
  </si>
  <si>
    <t>AB</t>
  </si>
  <si>
    <t>0~0~0~51~4~1~0~0~0~0~0~0~0~0~1~0~0~0.9~0~0.9~0~-9999~-9999~1</t>
  </si>
  <si>
    <t>0~0~0~51~3~1~0~0~0~0~0~0~0~0~1~0~0~0.9~0~0.9~0~-9999~-9999~1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</si>
</sst>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2">
    <numFmt numFmtId="41" formatCode="_(* #,##0_);_(* \(#,##0\);_(* &quot;-&quot;_);_(@_)"/>
    <numFmt numFmtId="42" formatCode="_(&quot;$&quot;* #,##0_);_(&quot;$&quot;* \(#,##0\);_(&quot;$&quot;* &quot;-&quot;_);_(@_)"/>
    <numFmt numFmtId="43" formatCode="_(* #,##0.00_);_(* \(#,##0.00\);_(* &quot;-&quot;??_);_(@_)"/>
    <numFmt numFmtId="44" formatCode="_(&quot;$&quot;* #,##0.00_);_(&quot;$&quot;* \(#,##0.00\);_(&quot;$&quot;* &quot;-&quot;??_);_(@_)"/>
    <numFmt numFmtId="176" formatCode="#,##0.#######;\-#,##0.#######"/>
    <numFmt numFmtId="177" formatCode="#,##0.###;\-#,##0.###"/>
    <numFmt numFmtId="178" formatCode="#,##0.#;\-#,##0.#"/>
    <numFmt numFmtId="179" formatCode="#,##0.######;\-#,##0.######"/>
    <numFmt numFmtId="180" formatCode="#,##0.####;\-#,##0.####"/>
    <numFmt numFmtId="181" formatCode="#,##0.#####;\-#,##0.#####"/>
    <numFmt numFmtId="182" formatCode="#,##0.########;\-#,##0.########"/>
    <numFmt numFmtId="183" formatCode="dd/mm/yy"/>
  </numFmts>
  <fonts count="58">
    <font>
      <sz val="8.25"/>
      <name val="Microsoft Sans Serif"/>
      <charset val="0"/>
    </font>
    <font>
      <sz val="11.25"/>
      <name val="Arial Narrow"/>
      <charset val="0"/>
    </font>
    <font>
      <b/>
      <sz val="15"/>
      <name val="Times New Roman"/>
      <charset val="1"/>
    </font>
    <font>
      <b/>
      <sz val="12"/>
      <name val="Times New Roman"/>
      <charset val="1"/>
    </font>
    <font>
      <b/>
      <sz val="11"/>
      <name val="Times New Roman"/>
      <charset val="1"/>
    </font>
    <font>
      <sz val="8.25"/>
      <color indexed="12"/>
      <name val="Microsoft Sans Serif"/>
      <charset val="0"/>
    </font>
    <font>
      <sz val="11"/>
      <name val="Arial Narrow"/>
      <charset val="1"/>
    </font>
    <font>
      <sz val="11"/>
      <name val="Times New Roman"/>
      <charset val="1"/>
    </font>
    <font>
      <sz val="11"/>
      <color rgb="FFFF0000"/>
      <name val="Times New Roman"/>
      <family val="1"/>
      <charset val="0"/>
    </font>
    <font>
      <b/>
      <sz val="10"/>
      <color indexed="32"/>
      <name val="Times New Roman"/>
      <charset val="1"/>
    </font>
    <font>
      <b/>
      <i/>
      <sz val="11"/>
      <name val="Times New Roman"/>
      <charset val="1"/>
    </font>
    <font>
      <b/>
      <i/>
      <sz val="11"/>
      <color indexed="32"/>
      <name val="Times New Roman"/>
      <charset val="1"/>
    </font>
    <font>
      <b/>
      <sz val="11"/>
      <color indexed="32"/>
      <name val="Times New Roman"/>
      <charset val="1"/>
    </font>
    <font>
      <b/>
      <u/>
      <sz val="11"/>
      <color indexed="32"/>
      <name val="Times New Roman"/>
      <charset val="1"/>
    </font>
    <font>
      <b/>
      <sz val="11"/>
      <color indexed="8"/>
      <name val="Times New Roman"/>
      <charset val="1"/>
    </font>
    <font>
      <sz val="11"/>
      <color indexed="8"/>
      <name val="Arial Narrow"/>
      <charset val="1"/>
    </font>
    <font>
      <i/>
      <sz val="11"/>
      <name val="Times New Roman"/>
      <charset val="1"/>
    </font>
    <font>
      <sz val="11"/>
      <color indexed="32"/>
      <name val="Times New Roman"/>
      <charset val="1"/>
    </font>
    <font>
      <sz val="11"/>
      <name val="Arial"/>
      <charset val="1"/>
    </font>
    <font>
      <b/>
      <sz val="11"/>
      <color indexed="12"/>
      <name val="Times New Roman"/>
      <charset val="1"/>
    </font>
    <font>
      <i/>
      <sz val="11"/>
      <color indexed="32"/>
      <name val="Times New Roman"/>
      <charset val="1"/>
    </font>
    <font>
      <sz val="11"/>
      <color indexed="10"/>
      <name val="Times New Roman"/>
      <charset val="1"/>
    </font>
    <font>
      <b/>
      <sz val="12"/>
      <color indexed="53"/>
      <name val="Times New Roman"/>
      <charset val="1"/>
    </font>
    <font>
      <sz val="11"/>
      <color indexed="12"/>
      <name val="Times New Roman"/>
      <charset val="1"/>
    </font>
    <font>
      <sz val="11"/>
      <color indexed="8"/>
      <name val="Times New Roman"/>
      <charset val="1"/>
    </font>
    <font>
      <sz val="11"/>
      <color indexed="23"/>
      <name val="Times New Roman"/>
      <charset val="1"/>
    </font>
    <font>
      <b/>
      <sz val="15"/>
      <color indexed="23"/>
      <name val="Times New Roman"/>
      <charset val="1"/>
    </font>
    <font>
      <b/>
      <sz val="12"/>
      <color indexed="23"/>
      <name val="Times New Roman"/>
      <charset val="1"/>
    </font>
    <font>
      <b/>
      <sz val="11"/>
      <color indexed="23"/>
      <name val="Times New Roman"/>
      <charset val="1"/>
    </font>
    <font>
      <b/>
      <sz val="10"/>
      <color indexed="25"/>
      <name val="Times New Roman"/>
      <charset val="1"/>
    </font>
    <font>
      <sz val="11"/>
      <color indexed="17"/>
      <name val="Times New Roman"/>
      <charset val="1"/>
    </font>
    <font>
      <sz val="11"/>
      <color indexed="27"/>
      <name val="Times New Roman"/>
      <charset val="1"/>
    </font>
    <font>
      <u/>
      <sz val="11"/>
      <color theme="10"/>
      <name val="Calibri"/>
      <family val="2"/>
      <charset val="0"/>
      <scheme val="minor"/>
    </font>
    <font>
      <u/>
      <sz val="11"/>
      <color theme="11"/>
      <name val="Calibri"/>
      <family val="2"/>
      <charset val="0"/>
      <scheme val="minor"/>
    </font>
    <font>
      <sz val="11"/>
      <color rgb="FFFF0000"/>
      <name val="Times New Roman"/>
      <family val="2"/>
      <charset val="0"/>
    </font>
    <font>
      <sz val="18"/>
      <color theme="3"/>
      <name val="Calibri Light"/>
      <family val="2"/>
      <charset val="0"/>
      <scheme val="major"/>
    </font>
    <font>
      <i/>
      <sz val="11"/>
      <color rgb="FF7F7F7F"/>
      <name val="Times New Roman"/>
      <family val="2"/>
      <charset val="0"/>
    </font>
    <font>
      <b/>
      <sz val="15"/>
      <color theme="3"/>
      <name val="Times New Roman"/>
      <family val="2"/>
      <charset val="0"/>
    </font>
    <font>
      <b/>
      <sz val="13"/>
      <color theme="3"/>
      <name val="Times New Roman"/>
      <family val="2"/>
      <charset val="0"/>
    </font>
    <font>
      <b/>
      <sz val="11"/>
      <color theme="3"/>
      <name val="Times New Roman"/>
      <family val="2"/>
      <charset val="0"/>
    </font>
    <font>
      <sz val="11"/>
      <color rgb="FF3F3F76"/>
      <name val="Times New Roman"/>
      <family val="2"/>
      <charset val="0"/>
    </font>
    <font>
      <b/>
      <sz val="11"/>
      <color rgb="FF3F3F3F"/>
      <name val="Times New Roman"/>
      <family val="2"/>
      <charset val="0"/>
    </font>
    <font>
      <b/>
      <sz val="11"/>
      <color rgb="FFFA7D00"/>
      <name val="Times New Roman"/>
      <family val="2"/>
      <charset val="0"/>
    </font>
    <font>
      <b/>
      <sz val="11"/>
      <color theme="0"/>
      <name val="Times New Roman"/>
      <family val="2"/>
      <charset val="0"/>
    </font>
    <font>
      <sz val="11"/>
      <color rgb="FFFA7D00"/>
      <name val="Times New Roman"/>
      <family val="2"/>
      <charset val="0"/>
    </font>
    <font>
      <b/>
      <sz val="11"/>
      <color theme="1"/>
      <name val="Times New Roman"/>
      <family val="2"/>
      <charset val="0"/>
    </font>
    <font>
      <sz val="11"/>
      <color rgb="FF006100"/>
      <name val="Times New Roman"/>
      <family val="2"/>
      <charset val="0"/>
    </font>
    <font>
      <sz val="11"/>
      <color rgb="FF9C0006"/>
      <name val="Times New Roman"/>
      <family val="2"/>
      <charset val="0"/>
    </font>
    <font>
      <sz val="11"/>
      <color rgb="FF9C5700"/>
      <name val="Times New Roman"/>
      <family val="2"/>
      <charset val="0"/>
    </font>
    <font>
      <sz val="11"/>
      <color theme="0"/>
      <name val="Times New Roman"/>
      <family val="2"/>
      <charset val="0"/>
    </font>
    <font>
      <sz val="11"/>
      <color theme="1"/>
      <name val="Times New Roman"/>
      <family val="2"/>
      <charset val="0"/>
    </font>
    <font>
      <b/>
      <sz val="10"/>
      <name val="arial"/>
      <family val="2"/>
      <charset val="0"/>
    </font>
    <font>
      <i/>
      <sz val="13"/>
      <name val="3C_Times_T"/>
      <charset val="0"/>
    </font>
    <font>
      <sz val="10"/>
      <color indexed="8"/>
      <name val="Arial"/>
      <family val="2"/>
      <charset val="0"/>
    </font>
    <font>
      <i/>
      <sz val="10"/>
      <name val="MS Sans Serif"/>
      <family val="2"/>
      <charset val="0"/>
    </font>
    <font>
      <sz val="10"/>
      <name val="arial"/>
      <family val="2"/>
      <charset val="0"/>
    </font>
    <font>
      <sz val="12"/>
      <name val="VNI-Times"/>
      <charset val="0"/>
    </font>
    <font>
      <sz val="8.25"/>
      <color indexed="8"/>
      <name val="Microsoft Sans Serif"/>
      <charset val="0"/>
    </font>
  </fonts>
  <fills count="39">
    <fill>
      <patternFill patternType="none"/>
    </fill>
    <fill>
      <patternFill patternType="gray125"/>
    </fill>
    <fill>
      <patternFill patternType="solid">
        <fgColor indexed="3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35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hair">
        <color indexed="8"/>
      </bottom>
      <diagonal/>
    </border>
    <border>
      <left/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/>
      <right/>
      <top/>
      <bottom style="hair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3">
    <xf numFmtId="0" fontId="0" fillId="0" borderId="0">
      <protection locked="0"/>
    </xf>
    <xf numFmtId="43" fontId="0" fillId="0" borderId="0" applyNumberFormat="0">
      <protection locked="0"/>
    </xf>
    <xf numFmtId="44" fontId="0" fillId="0" borderId="0" applyNumberFormat="0">
      <protection locked="0"/>
    </xf>
    <xf numFmtId="9" fontId="0" fillId="0" borderId="0" applyNumberFormat="0">
      <protection locked="0"/>
    </xf>
    <xf numFmtId="41" fontId="0" fillId="0" borderId="0" applyNumberFormat="0">
      <protection locked="0"/>
    </xf>
    <xf numFmtId="42" fontId="0" fillId="0" borderId="0" applyNumberFormat="0">
      <protection locked="0"/>
    </xf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0" fillId="8" borderId="15" applyNumberFormat="0" applyFont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16" applyNumberFormat="0" applyFill="0" applyAlignment="0" applyProtection="0"/>
    <xf numFmtId="0" fontId="38" fillId="0" borderId="17" applyNumberFormat="0" applyFill="0" applyAlignment="0" applyProtection="0"/>
    <xf numFmtId="0" fontId="39" fillId="0" borderId="18" applyNumberFormat="0" applyFill="0" applyAlignment="0" applyProtection="0"/>
    <xf numFmtId="0" fontId="39" fillId="0" borderId="0" applyNumberFormat="0" applyFill="0" applyBorder="0" applyAlignment="0" applyProtection="0"/>
    <xf numFmtId="0" fontId="40" fillId="9" borderId="19" applyNumberFormat="0" applyAlignment="0" applyProtection="0"/>
    <xf numFmtId="0" fontId="41" fillId="10" borderId="20" applyNumberFormat="0" applyAlignment="0" applyProtection="0"/>
    <xf numFmtId="0" fontId="42" fillId="10" borderId="19" applyNumberFormat="0" applyAlignment="0" applyProtection="0"/>
    <xf numFmtId="0" fontId="43" fillId="11" borderId="21" applyNumberFormat="0" applyAlignment="0" applyProtection="0"/>
    <xf numFmtId="0" fontId="44" fillId="0" borderId="22" applyNumberFormat="0" applyFill="0" applyAlignment="0" applyProtection="0"/>
    <xf numFmtId="0" fontId="45" fillId="0" borderId="23" applyNumberFormat="0" applyFill="0" applyAlignment="0" applyProtection="0"/>
    <xf numFmtId="0" fontId="46" fillId="12" borderId="0" applyNumberFormat="0" applyBorder="0" applyAlignment="0" applyProtection="0"/>
    <xf numFmtId="0" fontId="47" fillId="13" borderId="0" applyNumberFormat="0" applyBorder="0" applyAlignment="0" applyProtection="0"/>
    <xf numFmtId="0" fontId="48" fillId="14" borderId="0" applyNumberFormat="0" applyBorder="0" applyAlignment="0" applyProtection="0"/>
    <xf numFmtId="0" fontId="49" fillId="15" borderId="0" applyNumberFormat="0" applyBorder="0" applyAlignment="0" applyProtection="0"/>
    <xf numFmtId="0" fontId="50" fillId="16" borderId="0" applyNumberFormat="0" applyBorder="0" applyAlignment="0" applyProtection="0"/>
    <xf numFmtId="0" fontId="50" fillId="17" borderId="0" applyNumberFormat="0" applyBorder="0" applyAlignment="0" applyProtection="0"/>
    <xf numFmtId="0" fontId="50" fillId="18" borderId="0" applyNumberFormat="0" applyBorder="0" applyAlignment="0" applyProtection="0"/>
    <xf numFmtId="0" fontId="49" fillId="19" borderId="0" applyNumberFormat="0" applyBorder="0" applyAlignment="0" applyProtection="0"/>
    <xf numFmtId="0" fontId="50" fillId="20" borderId="0" applyNumberFormat="0" applyBorder="0" applyAlignment="0" applyProtection="0"/>
    <xf numFmtId="0" fontId="50" fillId="21" borderId="0" applyNumberFormat="0" applyBorder="0" applyAlignment="0" applyProtection="0"/>
    <xf numFmtId="0" fontId="50" fillId="22" borderId="0" applyNumberFormat="0" applyBorder="0" applyAlignment="0" applyProtection="0"/>
    <xf numFmtId="0" fontId="49" fillId="23" borderId="0" applyNumberFormat="0" applyBorder="0" applyAlignment="0" applyProtection="0"/>
    <xf numFmtId="0" fontId="50" fillId="24" borderId="0" applyNumberFormat="0" applyBorder="0" applyAlignment="0" applyProtection="0"/>
    <xf numFmtId="0" fontId="50" fillId="25" borderId="0" applyNumberFormat="0" applyBorder="0" applyAlignment="0" applyProtection="0"/>
    <xf numFmtId="0" fontId="50" fillId="26" borderId="0" applyNumberFormat="0" applyBorder="0" applyAlignment="0" applyProtection="0"/>
    <xf numFmtId="0" fontId="49" fillId="27" borderId="0" applyNumberFormat="0" applyBorder="0" applyAlignment="0" applyProtection="0"/>
    <xf numFmtId="0" fontId="50" fillId="28" borderId="0" applyNumberFormat="0" applyBorder="0" applyAlignment="0" applyProtection="0"/>
    <xf numFmtId="0" fontId="50" fillId="29" borderId="0" applyNumberFormat="0" applyBorder="0" applyAlignment="0" applyProtection="0"/>
    <xf numFmtId="0" fontId="50" fillId="30" borderId="0" applyNumberFormat="0" applyBorder="0" applyAlignment="0" applyProtection="0"/>
    <xf numFmtId="0" fontId="49" fillId="31" borderId="0" applyNumberFormat="0" applyBorder="0" applyAlignment="0" applyProtection="0"/>
    <xf numFmtId="0" fontId="50" fillId="32" borderId="0" applyNumberFormat="0" applyBorder="0" applyAlignment="0" applyProtection="0"/>
    <xf numFmtId="0" fontId="50" fillId="33" borderId="0" applyNumberFormat="0" applyBorder="0" applyAlignment="0" applyProtection="0"/>
    <xf numFmtId="0" fontId="50" fillId="34" borderId="0" applyNumberFormat="0" applyBorder="0" applyAlignment="0" applyProtection="0"/>
    <xf numFmtId="0" fontId="49" fillId="35" borderId="0" applyNumberFormat="0" applyBorder="0" applyAlignment="0" applyProtection="0"/>
    <xf numFmtId="0" fontId="50" fillId="36" borderId="0" applyNumberFormat="0" applyBorder="0" applyAlignment="0" applyProtection="0"/>
    <xf numFmtId="0" fontId="50" fillId="37" borderId="0" applyNumberFormat="0" applyBorder="0" applyAlignment="0" applyProtection="0"/>
    <xf numFmtId="0" fontId="50" fillId="38" borderId="0" applyNumberFormat="0" applyBorder="0" applyAlignment="0" applyProtection="0"/>
    <xf numFmtId="0" fontId="51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3" fillId="0" borderId="0" applyNumberFormat="0" applyFill="0" applyBorder="0" applyAlignment="0" applyProtection="0">
      <alignment vertical="top"/>
    </xf>
    <xf numFmtId="0" fontId="53" fillId="0" borderId="0" applyNumberFormat="0" applyFill="0" applyBorder="0" applyAlignment="0" applyProtection="0">
      <alignment vertical="top"/>
    </xf>
    <xf numFmtId="0" fontId="53" fillId="0" borderId="0" applyNumberFormat="0" applyFill="0" applyBorder="0" applyAlignment="0" applyProtection="0">
      <alignment vertical="top"/>
    </xf>
    <xf numFmtId="0" fontId="53" fillId="0" borderId="0" applyNumberFormat="0" applyFill="0" applyBorder="0" applyAlignment="0" applyProtection="0">
      <alignment vertical="top"/>
    </xf>
    <xf numFmtId="0" fontId="53" fillId="0" borderId="0" applyNumberFormat="0" applyFill="0" applyBorder="0" applyAlignment="0" applyProtection="0">
      <alignment vertical="top"/>
    </xf>
    <xf numFmtId="0" fontId="51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3" fillId="0" borderId="0" applyNumberFormat="0" applyFill="0" applyBorder="0" applyAlignment="0" applyProtection="0">
      <alignment vertical="top"/>
    </xf>
    <xf numFmtId="0" fontId="53" fillId="0" borderId="0" applyNumberFormat="0" applyFill="0" applyBorder="0" applyAlignment="0" applyProtection="0">
      <alignment vertical="top"/>
    </xf>
    <xf numFmtId="0" fontId="53" fillId="0" borderId="0" applyNumberFormat="0" applyFill="0" applyBorder="0" applyAlignment="0" applyProtection="0">
      <alignment vertical="top"/>
    </xf>
  </cellStyleXfs>
  <cellXfs count="273">
    <xf numFmtId="0" fontId="0" fillId="0" borderId="0" xfId="0" applyFont="1" applyAlignment="1">
      <alignment vertical="top"/>
      <protection locked="0"/>
    </xf>
    <xf numFmtId="0" fontId="0" fillId="0" borderId="0" xfId="0" applyFont="1" applyAlignment="1">
      <alignment horizontal="left" vertical="top"/>
      <protection locked="0"/>
    </xf>
    <xf numFmtId="0" fontId="0" fillId="0" borderId="0" xfId="0" applyFont="1" applyAlignment="1">
      <alignment horizontal="center" vertical="top"/>
      <protection locked="0"/>
    </xf>
    <xf numFmtId="49" fontId="0" fillId="0" borderId="0" xfId="0" applyNumberFormat="1" applyFont="1" applyAlignment="1">
      <alignment vertical="center"/>
      <protection locked="0"/>
    </xf>
    <xf numFmtId="49" fontId="0" fillId="0" borderId="0" xfId="0" applyNumberFormat="1" applyFont="1" applyAlignment="1">
      <alignment horizontal="center" vertical="center"/>
      <protection locked="0"/>
    </xf>
    <xf numFmtId="0" fontId="1" fillId="0" borderId="0" xfId="0" applyFont="1" applyAlignment="1">
      <alignment vertical="center" wrapText="1"/>
      <protection locked="0"/>
    </xf>
    <xf numFmtId="0" fontId="0" fillId="0" borderId="0" xfId="0" applyFont="1" applyAlignment="1">
      <alignment vertical="center" wrapText="1"/>
      <protection locked="0"/>
    </xf>
    <xf numFmtId="0" fontId="0" fillId="0" borderId="0" xfId="0" applyFont="1" applyAlignment="1">
      <alignment vertical="center"/>
      <protection locked="0"/>
    </xf>
    <xf numFmtId="0" fontId="2" fillId="0" borderId="0" xfId="0" applyFont="1" applyAlignment="1">
      <alignment horizontal="center" vertical="center" wrapText="1"/>
      <protection locked="0"/>
    </xf>
    <xf numFmtId="0" fontId="3" fillId="0" borderId="0" xfId="0" applyFont="1" applyAlignment="1">
      <alignment horizontal="center" vertical="center" wrapText="1"/>
      <protection locked="0"/>
    </xf>
    <xf numFmtId="0" fontId="4" fillId="0" borderId="0" xfId="0" applyFont="1" applyAlignment="1">
      <alignment horizontal="center" vertical="center" wrapText="1"/>
      <protection locked="0"/>
    </xf>
    <xf numFmtId="49" fontId="4" fillId="0" borderId="0" xfId="0" applyNumberFormat="1" applyFont="1" applyAlignment="1">
      <alignment horizontal="center" vertical="center" wrapText="1"/>
      <protection locked="0"/>
    </xf>
    <xf numFmtId="3" fontId="0" fillId="0" borderId="0" xfId="0" applyNumberFormat="1" applyFont="1" applyAlignment="1">
      <alignment horizontal="center" vertical="center" wrapText="1"/>
      <protection locked="0"/>
    </xf>
    <xf numFmtId="49" fontId="0" fillId="0" borderId="0" xfId="0" applyNumberFormat="1" applyFont="1" applyAlignment="1">
      <alignment vertical="center" wrapText="1"/>
      <protection locked="0"/>
    </xf>
    <xf numFmtId="49" fontId="0" fillId="0" borderId="0" xfId="0" applyNumberFormat="1" applyFont="1" applyAlignment="1">
      <alignment horizontal="center" vertical="center" wrapText="1"/>
      <protection locked="0"/>
    </xf>
    <xf numFmtId="176" fontId="5" fillId="0" borderId="0" xfId="0" applyNumberFormat="1" applyFont="1" applyAlignment="1">
      <alignment horizontal="center" vertical="center" wrapText="1"/>
      <protection locked="0"/>
    </xf>
    <xf numFmtId="0" fontId="6" fillId="0" borderId="0" xfId="0" applyFont="1" applyAlignment="1">
      <alignment vertical="center" wrapText="1"/>
      <protection locked="0"/>
    </xf>
    <xf numFmtId="0" fontId="7" fillId="0" borderId="0" xfId="0" applyFont="1" applyAlignment="1">
      <alignment vertical="center" wrapText="1"/>
      <protection locked="0"/>
    </xf>
    <xf numFmtId="0" fontId="4" fillId="2" borderId="1" xfId="0" applyFont="1" applyFill="1" applyBorder="1" applyAlignment="1">
      <alignment horizontal="center" vertical="center" wrapText="1"/>
      <protection locked="0"/>
    </xf>
    <xf numFmtId="0" fontId="4" fillId="2" borderId="2" xfId="0" applyFont="1" applyFill="1" applyBorder="1" applyAlignment="1">
      <alignment horizontal="center" vertical="center" wrapText="1"/>
      <protection locked="0"/>
    </xf>
    <xf numFmtId="0" fontId="7" fillId="0" borderId="3" xfId="0" applyFont="1" applyBorder="1" applyAlignment="1">
      <alignment horizontal="center" vertical="center" wrapText="1"/>
      <protection locked="0"/>
    </xf>
    <xf numFmtId="0" fontId="7" fillId="0" borderId="4" xfId="0" applyFont="1" applyBorder="1" applyAlignment="1">
      <alignment horizontal="center" vertical="center" wrapText="1"/>
      <protection locked="0"/>
    </xf>
    <xf numFmtId="0" fontId="7" fillId="0" borderId="4" xfId="0" applyFont="1" applyBorder="1" applyAlignment="1">
      <alignment vertical="center" wrapText="1"/>
      <protection locked="0"/>
    </xf>
    <xf numFmtId="177" fontId="7" fillId="0" borderId="4" xfId="0" applyNumberFormat="1" applyFont="1" applyBorder="1" applyAlignment="1">
      <alignment vertical="center" wrapText="1"/>
      <protection locked="0"/>
    </xf>
    <xf numFmtId="178" fontId="7" fillId="0" borderId="4" xfId="0" applyNumberFormat="1" applyFont="1" applyBorder="1" applyAlignment="1">
      <alignment vertical="center" wrapText="1"/>
      <protection locked="0"/>
    </xf>
    <xf numFmtId="3" fontId="7" fillId="0" borderId="4" xfId="0" applyNumberFormat="1" applyFont="1" applyBorder="1" applyAlignment="1">
      <alignment vertical="center" wrapText="1"/>
      <protection locked="0"/>
    </xf>
    <xf numFmtId="177" fontId="8" fillId="3" borderId="4" xfId="0" applyNumberFormat="1" applyFont="1" applyFill="1" applyBorder="1" applyAlignment="1">
      <alignment vertical="center" wrapText="1"/>
      <protection locked="0"/>
    </xf>
    <xf numFmtId="0" fontId="9" fillId="0" borderId="4" xfId="0" applyFont="1" applyBorder="1" applyAlignment="1">
      <alignment horizontal="center" vertical="center" wrapText="1"/>
      <protection locked="0"/>
    </xf>
    <xf numFmtId="0" fontId="9" fillId="0" borderId="4" xfId="0" applyFont="1" applyBorder="1" applyAlignment="1">
      <alignment vertical="center" wrapText="1"/>
      <protection locked="0"/>
    </xf>
    <xf numFmtId="3" fontId="9" fillId="0" borderId="4" xfId="0" applyNumberFormat="1" applyFont="1" applyBorder="1" applyAlignment="1">
      <alignment vertical="center" wrapText="1"/>
      <protection locked="0"/>
    </xf>
    <xf numFmtId="49" fontId="10" fillId="0" borderId="5" xfId="0" applyNumberFormat="1" applyFont="1" applyBorder="1" applyAlignment="1">
      <alignment horizontal="center" vertical="center" wrapText="1"/>
      <protection locked="0"/>
    </xf>
    <xf numFmtId="0" fontId="7" fillId="0" borderId="6" xfId="0" applyFont="1" applyBorder="1" applyAlignment="1">
      <alignment horizontal="center" vertical="center" wrapText="1"/>
      <protection locked="0"/>
    </xf>
    <xf numFmtId="0" fontId="7" fillId="0" borderId="6" xfId="0" applyFont="1" applyBorder="1" applyAlignment="1">
      <alignment vertical="center" wrapText="1"/>
      <protection locked="0"/>
    </xf>
    <xf numFmtId="0" fontId="7" fillId="0" borderId="7" xfId="0" applyFont="1" applyBorder="1" applyAlignment="1">
      <alignment vertical="center" wrapText="1"/>
      <protection locked="0"/>
    </xf>
    <xf numFmtId="0" fontId="7" fillId="0" borderId="0" xfId="0" applyFont="1" applyAlignment="1">
      <alignment horizontal="center" vertical="center" wrapText="1"/>
      <protection locked="0"/>
    </xf>
    <xf numFmtId="0" fontId="9" fillId="0" borderId="3" xfId="0" applyFont="1" applyBorder="1" applyAlignment="1">
      <alignment horizontal="center" vertical="center" wrapText="1"/>
      <protection locked="0"/>
    </xf>
    <xf numFmtId="0" fontId="4" fillId="2" borderId="0" xfId="0" applyFont="1" applyFill="1" applyAlignment="1">
      <alignment horizontal="center" vertical="center" wrapText="1"/>
      <protection locked="0"/>
    </xf>
    <xf numFmtId="0" fontId="0" fillId="0" borderId="0" xfId="0" applyFont="1" applyAlignment="1">
      <alignment horizontal="center" vertical="center" wrapText="1"/>
      <protection locked="0"/>
    </xf>
    <xf numFmtId="0" fontId="4" fillId="0" borderId="3" xfId="0" applyFont="1" applyBorder="1" applyAlignment="1">
      <alignment horizontal="center" vertical="center" wrapText="1"/>
      <protection locked="0"/>
    </xf>
    <xf numFmtId="0" fontId="4" fillId="0" borderId="4" xfId="0" applyFont="1" applyBorder="1" applyAlignment="1">
      <alignment horizontal="center" vertical="center" wrapText="1"/>
      <protection locked="0"/>
    </xf>
    <xf numFmtId="0" fontId="4" fillId="0" borderId="4" xfId="0" applyFont="1" applyBorder="1" applyAlignment="1">
      <alignment vertical="center" wrapText="1"/>
      <protection locked="0"/>
    </xf>
    <xf numFmtId="178" fontId="4" fillId="0" borderId="4" xfId="0" applyNumberFormat="1" applyFont="1" applyBorder="1" applyAlignment="1">
      <alignment vertical="center" wrapText="1"/>
      <protection locked="0"/>
    </xf>
    <xf numFmtId="3" fontId="4" fillId="0" borderId="4" xfId="0" applyNumberFormat="1" applyFont="1" applyBorder="1" applyAlignment="1">
      <alignment vertical="center" wrapText="1"/>
      <protection locked="0"/>
    </xf>
    <xf numFmtId="0" fontId="10" fillId="0" borderId="3" xfId="0" applyFont="1" applyBorder="1" applyAlignment="1">
      <alignment vertical="center" wrapText="1"/>
      <protection locked="0"/>
    </xf>
    <xf numFmtId="0" fontId="11" fillId="0" borderId="4" xfId="0" applyFont="1" applyBorder="1" applyAlignment="1">
      <alignment horizontal="center" vertical="center" wrapText="1"/>
      <protection locked="0"/>
    </xf>
    <xf numFmtId="0" fontId="11" fillId="0" borderId="4" xfId="0" applyFont="1" applyBorder="1" applyAlignment="1">
      <alignment vertical="center" wrapText="1"/>
      <protection locked="0"/>
    </xf>
    <xf numFmtId="178" fontId="11" fillId="0" borderId="4" xfId="0" applyNumberFormat="1" applyFont="1" applyBorder="1" applyAlignment="1">
      <alignment vertical="center" wrapText="1"/>
      <protection locked="0"/>
    </xf>
    <xf numFmtId="3" fontId="11" fillId="0" borderId="4" xfId="0" applyNumberFormat="1" applyFont="1" applyBorder="1" applyAlignment="1">
      <alignment vertical="center" wrapText="1"/>
      <protection locked="0"/>
    </xf>
    <xf numFmtId="0" fontId="7" fillId="0" borderId="3" xfId="0" applyFont="1" applyBorder="1" applyAlignment="1">
      <alignment vertical="center" wrapText="1"/>
      <protection locked="0"/>
    </xf>
    <xf numFmtId="179" fontId="7" fillId="0" borderId="4" xfId="0" applyNumberFormat="1" applyFont="1" applyBorder="1" applyAlignment="1">
      <alignment vertical="center" wrapText="1"/>
      <protection locked="0"/>
    </xf>
    <xf numFmtId="177" fontId="7" fillId="0" borderId="4" xfId="0" applyNumberFormat="1" applyFont="1" applyBorder="1" applyAlignment="1">
      <alignment horizontal="center" vertical="center" wrapText="1"/>
      <protection locked="0"/>
    </xf>
    <xf numFmtId="0" fontId="4" fillId="0" borderId="3" xfId="0" applyFont="1" applyBorder="1" applyAlignment="1">
      <alignment vertical="center" wrapText="1"/>
      <protection locked="0"/>
    </xf>
    <xf numFmtId="49" fontId="4" fillId="0" borderId="4" xfId="0" applyNumberFormat="1" applyFont="1" applyBorder="1" applyAlignment="1">
      <alignment horizontal="right" vertical="center" wrapText="1"/>
      <protection locked="0"/>
    </xf>
    <xf numFmtId="49" fontId="7" fillId="0" borderId="4" xfId="0" applyNumberFormat="1" applyFont="1" applyBorder="1" applyAlignment="1">
      <alignment horizontal="right" vertical="center" wrapText="1"/>
      <protection locked="0"/>
    </xf>
    <xf numFmtId="9" fontId="7" fillId="0" borderId="4" xfId="0" applyNumberFormat="1" applyFont="1" applyBorder="1" applyAlignment="1">
      <alignment vertical="center" wrapText="1"/>
      <protection locked="0"/>
    </xf>
    <xf numFmtId="10" fontId="7" fillId="0" borderId="4" xfId="0" applyNumberFormat="1" applyFont="1" applyBorder="1" applyAlignment="1">
      <alignment vertical="center" wrapText="1"/>
      <protection locked="0"/>
    </xf>
    <xf numFmtId="0" fontId="12" fillId="0" borderId="8" xfId="0" applyFont="1" applyBorder="1" applyAlignment="1">
      <alignment vertical="center" wrapText="1"/>
      <protection locked="0"/>
    </xf>
    <xf numFmtId="0" fontId="12" fillId="0" borderId="7" xfId="0" applyFont="1" applyBorder="1" applyAlignment="1">
      <alignment horizontal="center" vertical="center" wrapText="1"/>
      <protection locked="0"/>
    </xf>
    <xf numFmtId="10" fontId="12" fillId="0" borderId="7" xfId="0" applyNumberFormat="1" applyFont="1" applyBorder="1" applyAlignment="1">
      <alignment vertical="center" wrapText="1"/>
      <protection locked="0"/>
    </xf>
    <xf numFmtId="178" fontId="12" fillId="0" borderId="7" xfId="0" applyNumberFormat="1" applyFont="1" applyBorder="1" applyAlignment="1">
      <alignment vertical="center" wrapText="1"/>
      <protection locked="0"/>
    </xf>
    <xf numFmtId="3" fontId="13" fillId="0" borderId="7" xfId="0" applyNumberFormat="1" applyFont="1" applyBorder="1" applyAlignment="1">
      <alignment vertical="center" wrapText="1"/>
      <protection locked="0"/>
    </xf>
    <xf numFmtId="49" fontId="6" fillId="0" borderId="0" xfId="0" applyNumberFormat="1" applyFont="1" applyAlignment="1">
      <alignment vertical="center" wrapText="1"/>
      <protection locked="0"/>
    </xf>
    <xf numFmtId="0" fontId="6" fillId="0" borderId="0" xfId="0" applyFont="1" applyAlignment="1">
      <alignment horizontal="left" vertical="center" wrapText="1"/>
      <protection locked="0"/>
    </xf>
    <xf numFmtId="49" fontId="2" fillId="0" borderId="0" xfId="0" applyNumberFormat="1" applyFont="1" applyAlignment="1">
      <alignment horizontal="center" vertical="center" wrapText="1"/>
      <protection locked="0"/>
    </xf>
    <xf numFmtId="0" fontId="4" fillId="2" borderId="9" xfId="0" applyFont="1" applyFill="1" applyBorder="1" applyAlignment="1">
      <alignment horizontal="center" vertical="center" wrapText="1"/>
      <protection locked="0"/>
    </xf>
    <xf numFmtId="0" fontId="4" fillId="2" borderId="10" xfId="0" applyFont="1" applyFill="1" applyBorder="1" applyAlignment="1">
      <alignment horizontal="center" vertical="center" wrapText="1"/>
      <protection locked="0"/>
    </xf>
    <xf numFmtId="0" fontId="14" fillId="2" borderId="8" xfId="0" applyFont="1" applyFill="1" applyBorder="1" applyAlignment="1">
      <alignment horizontal="center" vertical="center" wrapText="1"/>
      <protection locked="0"/>
    </xf>
    <xf numFmtId="0" fontId="14" fillId="2" borderId="7" xfId="0" applyFont="1" applyFill="1" applyBorder="1" applyAlignment="1">
      <alignment horizontal="center" vertical="center" wrapText="1"/>
      <protection locked="0"/>
    </xf>
    <xf numFmtId="49" fontId="15" fillId="0" borderId="3" xfId="0" applyNumberFormat="1" applyFont="1" applyBorder="1" applyAlignment="1">
      <alignment horizontal="center" vertical="center" wrapText="1"/>
      <protection locked="0"/>
    </xf>
    <xf numFmtId="49" fontId="15" fillId="0" borderId="4" xfId="0" applyNumberFormat="1" applyFont="1" applyBorder="1" applyAlignment="1">
      <alignment vertical="center" wrapText="1"/>
      <protection locked="0"/>
    </xf>
    <xf numFmtId="49" fontId="15" fillId="0" borderId="4" xfId="0" applyNumberFormat="1" applyFont="1" applyBorder="1" applyAlignment="1">
      <alignment horizontal="center" vertical="center" wrapText="1"/>
      <protection locked="0"/>
    </xf>
    <xf numFmtId="180" fontId="15" fillId="0" borderId="4" xfId="0" applyNumberFormat="1" applyFont="1" applyBorder="1" applyAlignment="1">
      <alignment vertical="center" wrapText="1"/>
      <protection locked="0"/>
    </xf>
    <xf numFmtId="178" fontId="15" fillId="0" borderId="4" xfId="0" applyNumberFormat="1" applyFont="1" applyBorder="1" applyAlignment="1">
      <alignment vertical="center" wrapText="1"/>
      <protection locked="0"/>
    </xf>
    <xf numFmtId="181" fontId="15" fillId="0" borderId="4" xfId="0" applyNumberFormat="1" applyFont="1" applyBorder="1" applyAlignment="1">
      <alignment horizontal="center" vertical="center" wrapText="1"/>
      <protection locked="0"/>
    </xf>
    <xf numFmtId="0" fontId="15" fillId="0" borderId="4" xfId="0" applyFont="1" applyBorder="1" applyAlignment="1">
      <alignment vertical="center" wrapText="1"/>
      <protection locked="0"/>
    </xf>
    <xf numFmtId="0" fontId="15" fillId="0" borderId="4" xfId="0" applyFont="1" applyBorder="1" applyAlignment="1">
      <alignment horizontal="left" vertical="center" wrapText="1"/>
      <protection locked="0"/>
    </xf>
    <xf numFmtId="49" fontId="9" fillId="0" borderId="3" xfId="0" applyNumberFormat="1" applyFont="1" applyBorder="1" applyAlignment="1">
      <alignment vertical="center" wrapText="1"/>
      <protection locked="0"/>
    </xf>
    <xf numFmtId="49" fontId="9" fillId="0" borderId="4" xfId="0" applyNumberFormat="1" applyFont="1" applyBorder="1" applyAlignment="1">
      <alignment horizontal="center" vertical="center" wrapText="1"/>
      <protection locked="0"/>
    </xf>
    <xf numFmtId="49" fontId="9" fillId="0" borderId="4" xfId="0" applyNumberFormat="1" applyFont="1" applyBorder="1" applyAlignment="1">
      <alignment vertical="center" wrapText="1"/>
      <protection locked="0"/>
    </xf>
    <xf numFmtId="180" fontId="9" fillId="0" borderId="4" xfId="0" applyNumberFormat="1" applyFont="1" applyBorder="1" applyAlignment="1">
      <alignment vertical="center" wrapText="1"/>
      <protection locked="0"/>
    </xf>
    <xf numFmtId="178" fontId="9" fillId="0" borderId="4" xfId="0" applyNumberFormat="1" applyFont="1" applyBorder="1" applyAlignment="1">
      <alignment vertical="center" wrapText="1"/>
      <protection locked="0"/>
    </xf>
    <xf numFmtId="181" fontId="9" fillId="0" borderId="4" xfId="0" applyNumberFormat="1" applyFont="1" applyBorder="1" applyAlignment="1">
      <alignment vertical="center" wrapText="1"/>
      <protection locked="0"/>
    </xf>
    <xf numFmtId="0" fontId="9" fillId="0" borderId="4" xfId="0" applyFont="1" applyBorder="1" applyAlignment="1">
      <alignment horizontal="left" vertical="center" wrapText="1"/>
      <protection locked="0"/>
    </xf>
    <xf numFmtId="49" fontId="6" fillId="0" borderId="6" xfId="0" applyNumberFormat="1" applyFont="1" applyBorder="1" applyAlignment="1">
      <alignment vertical="center" wrapText="1"/>
      <protection locked="0"/>
    </xf>
    <xf numFmtId="0" fontId="6" fillId="0" borderId="6" xfId="0" applyFont="1" applyBorder="1" applyAlignment="1">
      <alignment vertical="center" wrapText="1"/>
      <protection locked="0"/>
    </xf>
    <xf numFmtId="0" fontId="6" fillId="0" borderId="7" xfId="0" applyFont="1" applyBorder="1" applyAlignment="1">
      <alignment horizontal="left" vertical="center" wrapText="1"/>
      <protection locked="0"/>
    </xf>
    <xf numFmtId="0" fontId="4" fillId="2" borderId="11" xfId="0" applyFont="1" applyFill="1" applyBorder="1" applyAlignment="1">
      <alignment horizontal="center" vertical="center" wrapText="1"/>
      <protection locked="0"/>
    </xf>
    <xf numFmtId="0" fontId="3" fillId="0" borderId="0" xfId="0" applyFont="1" applyAlignment="1">
      <alignment horizontal="left" vertical="center" wrapText="1"/>
      <protection locked="0"/>
    </xf>
    <xf numFmtId="0" fontId="16" fillId="0" borderId="3" xfId="0" applyFont="1" applyBorder="1" applyAlignment="1">
      <alignment horizontal="center" vertical="center" wrapText="1"/>
      <protection locked="0"/>
    </xf>
    <xf numFmtId="0" fontId="16" fillId="0" borderId="4" xfId="0" applyFont="1" applyBorder="1" applyAlignment="1">
      <alignment vertical="center" wrapText="1"/>
      <protection locked="0"/>
    </xf>
    <xf numFmtId="0" fontId="16" fillId="0" borderId="4" xfId="0" applyFont="1" applyBorder="1" applyAlignment="1">
      <alignment horizontal="center" vertical="center" wrapText="1"/>
      <protection locked="0"/>
    </xf>
    <xf numFmtId="3" fontId="16" fillId="0" borderId="4" xfId="0" applyNumberFormat="1" applyFont="1" applyBorder="1" applyAlignment="1">
      <alignment vertical="center" wrapText="1"/>
      <protection locked="0"/>
    </xf>
    <xf numFmtId="49" fontId="4" fillId="0" borderId="4" xfId="0" applyNumberFormat="1" applyFont="1" applyBorder="1" applyAlignment="1">
      <alignment horizontal="center" vertical="center" wrapText="1"/>
      <protection locked="0"/>
    </xf>
    <xf numFmtId="49" fontId="7" fillId="0" borderId="4" xfId="0" applyNumberFormat="1" applyFont="1" applyBorder="1" applyAlignment="1">
      <alignment horizontal="center" vertical="center" wrapText="1"/>
      <protection locked="0"/>
    </xf>
    <xf numFmtId="9" fontId="7" fillId="0" borderId="4" xfId="0" applyNumberFormat="1" applyFont="1" applyBorder="1" applyAlignment="1">
      <alignment horizontal="center" vertical="center" wrapText="1"/>
      <protection locked="0"/>
    </xf>
    <xf numFmtId="10" fontId="7" fillId="0" borderId="4" xfId="0" applyNumberFormat="1" applyFont="1" applyBorder="1" applyAlignment="1">
      <alignment horizontal="center" vertical="center" wrapText="1"/>
      <protection locked="0"/>
    </xf>
    <xf numFmtId="10" fontId="4" fillId="0" borderId="4" xfId="0" applyNumberFormat="1" applyFont="1" applyBorder="1" applyAlignment="1">
      <alignment vertical="center" wrapText="1"/>
      <protection locked="0"/>
    </xf>
    <xf numFmtId="10" fontId="4" fillId="0" borderId="4" xfId="0" applyNumberFormat="1" applyFont="1" applyBorder="1" applyAlignment="1">
      <alignment horizontal="center" vertical="center" wrapText="1"/>
      <protection locked="0"/>
    </xf>
    <xf numFmtId="0" fontId="12" fillId="0" borderId="3" xfId="0" applyFont="1" applyBorder="1" applyAlignment="1">
      <alignment horizontal="center" vertical="center" wrapText="1"/>
      <protection locked="0"/>
    </xf>
    <xf numFmtId="0" fontId="12" fillId="0" borderId="4" xfId="0" applyFont="1" applyBorder="1" applyAlignment="1">
      <alignment horizontal="center" vertical="center" wrapText="1"/>
      <protection locked="0"/>
    </xf>
    <xf numFmtId="0" fontId="17" fillId="0" borderId="4" xfId="0" applyFont="1" applyBorder="1" applyAlignment="1">
      <alignment horizontal="center" vertical="center" wrapText="1"/>
      <protection locked="0"/>
    </xf>
    <xf numFmtId="0" fontId="12" fillId="0" borderId="4" xfId="0" applyFont="1" applyBorder="1" applyAlignment="1">
      <alignment vertical="center" wrapText="1"/>
      <protection locked="0"/>
    </xf>
    <xf numFmtId="3" fontId="12" fillId="0" borderId="4" xfId="0" applyNumberFormat="1" applyFont="1" applyBorder="1" applyAlignment="1">
      <alignment vertical="center" wrapText="1"/>
      <protection locked="0"/>
    </xf>
    <xf numFmtId="0" fontId="10" fillId="0" borderId="5" xfId="0" applyFont="1" applyBorder="1" applyAlignment="1">
      <alignment horizontal="center" vertical="center" wrapText="1"/>
      <protection locked="0"/>
    </xf>
    <xf numFmtId="0" fontId="0" fillId="0" borderId="6" xfId="0" applyFont="1" applyBorder="1" applyAlignment="1">
      <alignment vertical="center" wrapText="1"/>
      <protection locked="0"/>
    </xf>
    <xf numFmtId="0" fontId="0" fillId="0" borderId="6" xfId="0" applyFont="1" applyBorder="1" applyAlignment="1">
      <alignment horizontal="center" vertical="center" wrapText="1"/>
      <protection locked="0"/>
    </xf>
    <xf numFmtId="3" fontId="0" fillId="0" borderId="7" xfId="0" applyNumberFormat="1" applyFont="1" applyBorder="1" applyAlignment="1">
      <alignment vertical="center" wrapText="1"/>
      <protection locked="0"/>
    </xf>
    <xf numFmtId="0" fontId="7" fillId="0" borderId="0" xfId="0" applyFont="1" applyAlignment="1" applyProtection="1">
      <alignment vertical="center" wrapText="1"/>
    </xf>
    <xf numFmtId="0" fontId="2" fillId="0" borderId="0" xfId="0" applyFont="1" applyAlignment="1" applyProtection="1">
      <alignment horizontal="center" vertical="center" wrapText="1"/>
    </xf>
    <xf numFmtId="0" fontId="3" fillId="0" borderId="0" xfId="0" applyFont="1" applyAlignment="1" applyProtection="1">
      <alignment horizontal="center" vertical="center" wrapText="1"/>
    </xf>
    <xf numFmtId="0" fontId="4" fillId="2" borderId="9" xfId="0" applyFont="1" applyFill="1" applyBorder="1" applyAlignment="1" applyProtection="1">
      <alignment horizontal="center" vertical="center" wrapText="1"/>
    </xf>
    <xf numFmtId="0" fontId="4" fillId="2" borderId="10" xfId="0" applyFont="1" applyFill="1" applyBorder="1" applyAlignment="1" applyProtection="1">
      <alignment horizontal="center" vertical="center" wrapText="1"/>
    </xf>
    <xf numFmtId="0" fontId="4" fillId="2" borderId="11" xfId="0" applyFont="1" applyFill="1" applyBorder="1" applyAlignment="1" applyProtection="1">
      <alignment horizontal="center" vertical="center" wrapText="1"/>
    </xf>
    <xf numFmtId="0" fontId="4" fillId="2" borderId="2" xfId="0" applyFont="1" applyFill="1" applyBorder="1" applyAlignment="1" applyProtection="1">
      <alignment horizontal="center" vertical="center" wrapText="1"/>
    </xf>
    <xf numFmtId="0" fontId="4" fillId="2" borderId="8" xfId="0" applyFont="1" applyFill="1" applyBorder="1" applyAlignment="1" applyProtection="1">
      <alignment horizontal="center" vertical="center" wrapText="1"/>
    </xf>
    <xf numFmtId="0" fontId="4" fillId="2" borderId="7" xfId="0" applyFont="1" applyFill="1" applyBorder="1" applyAlignment="1" applyProtection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  <protection locked="0"/>
    </xf>
    <xf numFmtId="0" fontId="7" fillId="0" borderId="3" xfId="0" applyFont="1" applyBorder="1" applyAlignment="1" applyProtection="1">
      <alignment horizontal="center" vertical="center" wrapText="1"/>
    </xf>
    <xf numFmtId="0" fontId="7" fillId="0" borderId="4" xfId="0" applyFont="1" applyBorder="1" applyAlignment="1" applyProtection="1">
      <alignment horizontal="center" vertical="center" wrapText="1"/>
    </xf>
    <xf numFmtId="177" fontId="7" fillId="0" borderId="4" xfId="0" applyNumberFormat="1" applyFont="1" applyBorder="1" applyAlignment="1" applyProtection="1">
      <alignment vertical="center" wrapText="1"/>
    </xf>
    <xf numFmtId="182" fontId="7" fillId="0" borderId="4" xfId="0" applyNumberFormat="1" applyFont="1" applyBorder="1" applyAlignment="1">
      <alignment horizontal="center" vertical="center" wrapText="1"/>
      <protection locked="0"/>
    </xf>
    <xf numFmtId="0" fontId="18" fillId="0" borderId="4" xfId="0" applyFont="1" applyBorder="1" applyAlignment="1">
      <alignment horizontal="center" vertical="center" wrapText="1"/>
      <protection locked="0"/>
    </xf>
    <xf numFmtId="182" fontId="7" fillId="0" borderId="4" xfId="0" applyNumberFormat="1" applyFont="1" applyBorder="1" applyAlignment="1" applyProtection="1">
      <alignment vertical="center" wrapText="1"/>
    </xf>
    <xf numFmtId="182" fontId="7" fillId="0" borderId="4" xfId="0" applyNumberFormat="1" applyFont="1" applyBorder="1" applyAlignment="1">
      <alignment vertical="center" wrapText="1"/>
      <protection locked="0"/>
    </xf>
    <xf numFmtId="178" fontId="7" fillId="0" borderId="4" xfId="0" applyNumberFormat="1" applyFont="1" applyBorder="1" applyAlignment="1" applyProtection="1">
      <alignment vertical="center" wrapText="1"/>
    </xf>
    <xf numFmtId="0" fontId="7" fillId="0" borderId="8" xfId="0" applyFont="1" applyBorder="1" applyAlignment="1" applyProtection="1">
      <alignment horizontal="center" vertical="center" wrapText="1"/>
    </xf>
    <xf numFmtId="0" fontId="7" fillId="0" borderId="7" xfId="0" applyFont="1" applyBorder="1" applyAlignment="1" applyProtection="1">
      <alignment horizontal="center" vertical="center" wrapText="1"/>
    </xf>
    <xf numFmtId="177" fontId="7" fillId="0" borderId="7" xfId="0" applyNumberFormat="1" applyFont="1" applyBorder="1" applyAlignment="1" applyProtection="1">
      <alignment vertical="center" wrapText="1"/>
    </xf>
    <xf numFmtId="182" fontId="7" fillId="0" borderId="7" xfId="0" applyNumberFormat="1" applyFont="1" applyBorder="1" applyAlignment="1">
      <alignment horizontal="center" vertical="center" wrapText="1"/>
      <protection locked="0"/>
    </xf>
    <xf numFmtId="0" fontId="18" fillId="0" borderId="7" xfId="0" applyFont="1" applyBorder="1" applyAlignment="1">
      <alignment horizontal="center" vertical="center" wrapText="1"/>
      <protection locked="0"/>
    </xf>
    <xf numFmtId="0" fontId="7" fillId="0" borderId="7" xfId="0" applyFont="1" applyBorder="1" applyAlignment="1">
      <alignment horizontal="center" vertical="center" wrapText="1"/>
      <protection locked="0"/>
    </xf>
    <xf numFmtId="177" fontId="7" fillId="0" borderId="7" xfId="0" applyNumberFormat="1" applyFont="1" applyBorder="1" applyAlignment="1">
      <alignment horizontal="center" vertical="center" wrapText="1"/>
      <protection locked="0"/>
    </xf>
    <xf numFmtId="177" fontId="7" fillId="0" borderId="7" xfId="0" applyNumberFormat="1" applyFont="1" applyBorder="1" applyAlignment="1">
      <alignment vertical="center" wrapText="1"/>
      <protection locked="0"/>
    </xf>
    <xf numFmtId="182" fontId="7" fillId="0" borderId="7" xfId="0" applyNumberFormat="1" applyFont="1" applyBorder="1" applyAlignment="1" applyProtection="1">
      <alignment vertical="center" wrapText="1"/>
    </xf>
    <xf numFmtId="182" fontId="7" fillId="0" borderId="7" xfId="0" applyNumberFormat="1" applyFont="1" applyBorder="1" applyAlignment="1">
      <alignment vertical="center" wrapText="1"/>
      <protection locked="0"/>
    </xf>
    <xf numFmtId="178" fontId="7" fillId="0" borderId="7" xfId="0" applyNumberFormat="1" applyFont="1" applyBorder="1" applyAlignment="1">
      <alignment vertical="center" wrapText="1"/>
      <protection locked="0"/>
    </xf>
    <xf numFmtId="178" fontId="7" fillId="0" borderId="7" xfId="0" applyNumberFormat="1" applyFont="1" applyBorder="1" applyAlignment="1" applyProtection="1">
      <alignment vertical="center" wrapText="1"/>
    </xf>
    <xf numFmtId="177" fontId="9" fillId="0" borderId="4" xfId="0" applyNumberFormat="1" applyFont="1" applyBorder="1" applyAlignment="1">
      <alignment horizontal="center" vertical="center" wrapText="1"/>
      <protection locked="0"/>
    </xf>
    <xf numFmtId="178" fontId="9" fillId="0" borderId="4" xfId="0" applyNumberFormat="1" applyFont="1" applyBorder="1" applyAlignment="1">
      <alignment horizontal="center" vertical="center" wrapText="1"/>
      <protection locked="0"/>
    </xf>
    <xf numFmtId="3" fontId="9" fillId="0" borderId="4" xfId="0" applyNumberFormat="1" applyFont="1" applyBorder="1" applyAlignment="1">
      <alignment horizontal="center" vertical="center" wrapText="1"/>
      <protection locked="0"/>
    </xf>
    <xf numFmtId="178" fontId="9" fillId="4" borderId="4" xfId="0" applyNumberFormat="1" applyFont="1" applyFill="1" applyBorder="1" applyAlignment="1">
      <alignment horizontal="center" vertical="center" wrapText="1"/>
      <protection locked="0"/>
    </xf>
    <xf numFmtId="178" fontId="7" fillId="4" borderId="4" xfId="0" applyNumberFormat="1" applyFont="1" applyFill="1" applyBorder="1" applyAlignment="1">
      <alignment vertical="center" wrapText="1"/>
      <protection locked="0"/>
    </xf>
    <xf numFmtId="0" fontId="9" fillId="0" borderId="8" xfId="0" applyFont="1" applyBorder="1" applyAlignment="1">
      <alignment horizontal="center" vertical="center" wrapText="1"/>
      <protection locked="0"/>
    </xf>
    <xf numFmtId="0" fontId="9" fillId="0" borderId="7" xfId="0" applyFont="1" applyBorder="1" applyAlignment="1">
      <alignment horizontal="center" vertical="center" wrapText="1"/>
      <protection locked="0"/>
    </xf>
    <xf numFmtId="0" fontId="9" fillId="0" borderId="7" xfId="0" applyFont="1" applyBorder="1" applyAlignment="1">
      <alignment vertical="center" wrapText="1"/>
      <protection locked="0"/>
    </xf>
    <xf numFmtId="3" fontId="9" fillId="0" borderId="7" xfId="0" applyNumberFormat="1" applyFont="1" applyBorder="1" applyAlignment="1">
      <alignment vertical="center" wrapText="1"/>
      <protection locked="0"/>
    </xf>
    <xf numFmtId="3" fontId="9" fillId="4" borderId="7" xfId="0" applyNumberFormat="1" applyFont="1" applyFill="1" applyBorder="1" applyAlignment="1">
      <alignment vertical="center" wrapText="1"/>
      <protection locked="0"/>
    </xf>
    <xf numFmtId="0" fontId="4" fillId="2" borderId="8" xfId="0" applyFont="1" applyFill="1" applyBorder="1" applyAlignment="1">
      <alignment horizontal="center" vertical="center" wrapText="1"/>
      <protection locked="0"/>
    </xf>
    <xf numFmtId="177" fontId="4" fillId="0" borderId="4" xfId="0" applyNumberFormat="1" applyFont="1" applyBorder="1" applyAlignment="1">
      <alignment vertical="center" wrapText="1"/>
      <protection locked="0"/>
    </xf>
    <xf numFmtId="0" fontId="7" fillId="0" borderId="8" xfId="0" applyFont="1" applyBorder="1" applyAlignment="1">
      <alignment horizontal="center" vertical="center" wrapText="1"/>
      <protection locked="0"/>
    </xf>
    <xf numFmtId="179" fontId="7" fillId="0" borderId="7" xfId="0" applyNumberFormat="1" applyFont="1" applyBorder="1" applyAlignment="1">
      <alignment vertical="center" wrapText="1"/>
      <protection locked="0"/>
    </xf>
    <xf numFmtId="0" fontId="10" fillId="0" borderId="0" xfId="0" applyFont="1" applyAlignment="1">
      <alignment horizontal="center" vertical="center" wrapText="1"/>
      <protection locked="0"/>
    </xf>
    <xf numFmtId="0" fontId="7" fillId="0" borderId="0" xfId="0" applyFont="1" applyAlignment="1">
      <alignment horizontal="right" wrapText="1"/>
      <protection locked="0"/>
    </xf>
    <xf numFmtId="3" fontId="4" fillId="0" borderId="3" xfId="0" applyNumberFormat="1" applyFont="1" applyBorder="1" applyAlignment="1">
      <alignment horizontal="center" vertical="center" wrapText="1"/>
      <protection locked="0"/>
    </xf>
    <xf numFmtId="3" fontId="19" fillId="0" borderId="4" xfId="0" applyNumberFormat="1" applyFont="1" applyBorder="1" applyAlignment="1">
      <alignment vertical="center" wrapText="1"/>
      <protection locked="0"/>
    </xf>
    <xf numFmtId="3" fontId="4" fillId="0" borderId="4" xfId="0" applyNumberFormat="1" applyFont="1" applyBorder="1" applyAlignment="1">
      <alignment horizontal="center" vertical="center" wrapText="1"/>
      <protection locked="0"/>
    </xf>
    <xf numFmtId="3" fontId="20" fillId="0" borderId="3" xfId="0" applyNumberFormat="1" applyFont="1" applyBorder="1" applyAlignment="1">
      <alignment horizontal="center" vertical="center" wrapText="1"/>
      <protection locked="0"/>
    </xf>
    <xf numFmtId="0" fontId="20" fillId="0" borderId="4" xfId="0" applyFont="1" applyBorder="1" applyAlignment="1">
      <alignment horizontal="center" vertical="center" wrapText="1"/>
      <protection locked="0"/>
    </xf>
    <xf numFmtId="0" fontId="20" fillId="0" borderId="4" xfId="0" applyFont="1" applyBorder="1" applyAlignment="1">
      <alignment vertical="center" wrapText="1"/>
      <protection locked="0"/>
    </xf>
    <xf numFmtId="3" fontId="20" fillId="0" borderId="4" xfId="0" applyNumberFormat="1" applyFont="1" applyBorder="1" applyAlignment="1">
      <alignment vertical="center" wrapText="1"/>
      <protection locked="0"/>
    </xf>
    <xf numFmtId="3" fontId="20" fillId="0" borderId="4" xfId="0" applyNumberFormat="1" applyFont="1" applyBorder="1" applyAlignment="1">
      <alignment horizontal="center" vertical="center" wrapText="1"/>
      <protection locked="0"/>
    </xf>
    <xf numFmtId="178" fontId="20" fillId="0" borderId="4" xfId="0" applyNumberFormat="1" applyFont="1" applyBorder="1" applyAlignment="1">
      <alignment vertical="center" wrapText="1"/>
      <protection locked="0"/>
    </xf>
    <xf numFmtId="3" fontId="7" fillId="0" borderId="3" xfId="0" applyNumberFormat="1" applyFont="1" applyBorder="1" applyAlignment="1">
      <alignment horizontal="center" vertical="center" wrapText="1"/>
      <protection locked="0"/>
    </xf>
    <xf numFmtId="3" fontId="7" fillId="0" borderId="4" xfId="0" applyNumberFormat="1" applyFont="1" applyBorder="1" applyAlignment="1">
      <alignment horizontal="center" vertical="center" wrapText="1"/>
      <protection locked="0"/>
    </xf>
    <xf numFmtId="3" fontId="7" fillId="0" borderId="8" xfId="0" applyNumberFormat="1" applyFont="1" applyBorder="1" applyAlignment="1">
      <alignment horizontal="center" vertical="center" wrapText="1"/>
      <protection locked="0"/>
    </xf>
    <xf numFmtId="3" fontId="7" fillId="0" borderId="7" xfId="0" applyNumberFormat="1" applyFont="1" applyBorder="1" applyAlignment="1">
      <alignment vertical="center" wrapText="1"/>
      <protection locked="0"/>
    </xf>
    <xf numFmtId="3" fontId="7" fillId="0" borderId="7" xfId="0" applyNumberFormat="1" applyFont="1" applyBorder="1" applyAlignment="1">
      <alignment horizontal="center" vertical="center" wrapText="1"/>
      <protection locked="0"/>
    </xf>
    <xf numFmtId="10" fontId="7" fillId="0" borderId="7" xfId="0" applyNumberFormat="1" applyFont="1" applyBorder="1" applyAlignment="1">
      <alignment vertical="center" wrapText="1"/>
      <protection locked="0"/>
    </xf>
    <xf numFmtId="0" fontId="4" fillId="2" borderId="12" xfId="0" applyFont="1" applyFill="1" applyBorder="1" applyAlignment="1">
      <alignment horizontal="center" vertical="center" wrapText="1"/>
      <protection locked="0"/>
    </xf>
    <xf numFmtId="0" fontId="4" fillId="2" borderId="13" xfId="0" applyFont="1" applyFill="1" applyBorder="1" applyAlignment="1">
      <alignment horizontal="center" vertical="center" wrapText="1"/>
      <protection locked="0"/>
    </xf>
    <xf numFmtId="10" fontId="4" fillId="2" borderId="7" xfId="0" applyNumberFormat="1" applyFont="1" applyFill="1" applyBorder="1" applyAlignment="1">
      <alignment horizontal="center" vertical="center" wrapText="1"/>
      <protection locked="0"/>
    </xf>
    <xf numFmtId="0" fontId="21" fillId="0" borderId="4" xfId="0" applyFont="1" applyBorder="1" applyAlignment="1">
      <alignment vertical="center" wrapText="1"/>
      <protection locked="0"/>
    </xf>
    <xf numFmtId="0" fontId="21" fillId="0" borderId="7" xfId="0" applyFont="1" applyBorder="1" applyAlignment="1">
      <alignment vertical="center" wrapText="1"/>
      <protection locked="0"/>
    </xf>
    <xf numFmtId="0" fontId="7" fillId="0" borderId="0" xfId="0" applyFont="1" applyAlignment="1">
      <alignment horizontal="center" wrapText="1"/>
      <protection locked="0"/>
    </xf>
    <xf numFmtId="0" fontId="22" fillId="0" borderId="0" xfId="0" applyFont="1" applyAlignment="1">
      <alignment horizontal="center" wrapText="1"/>
      <protection locked="0"/>
    </xf>
    <xf numFmtId="49" fontId="7" fillId="0" borderId="14" xfId="0" applyNumberFormat="1" applyFont="1" applyBorder="1" applyAlignment="1">
      <alignment vertical="center" wrapText="1"/>
      <protection locked="0"/>
    </xf>
    <xf numFmtId="3" fontId="23" fillId="0" borderId="4" xfId="0" applyNumberFormat="1" applyFont="1" applyBorder="1" applyAlignment="1">
      <alignment horizontal="center" vertical="center" wrapText="1"/>
      <protection locked="0"/>
    </xf>
    <xf numFmtId="49" fontId="7" fillId="0" borderId="6" xfId="0" applyNumberFormat="1" applyFont="1" applyBorder="1" applyAlignment="1">
      <alignment vertical="center" wrapText="1"/>
      <protection locked="0"/>
    </xf>
    <xf numFmtId="177" fontId="23" fillId="0" borderId="7" xfId="0" applyNumberFormat="1" applyFont="1" applyBorder="1" applyAlignment="1">
      <alignment horizontal="center" vertical="center" wrapText="1"/>
      <protection locked="0"/>
    </xf>
    <xf numFmtId="10" fontId="23" fillId="0" borderId="4" xfId="0" applyNumberFormat="1" applyFont="1" applyBorder="1" applyAlignment="1">
      <alignment horizontal="center" vertical="center" wrapText="1"/>
      <protection locked="0"/>
    </xf>
    <xf numFmtId="10" fontId="23" fillId="0" borderId="7" xfId="0" applyNumberFormat="1" applyFont="1" applyBorder="1" applyAlignment="1">
      <alignment horizontal="center" vertical="center" wrapText="1"/>
      <protection locked="0"/>
    </xf>
    <xf numFmtId="49" fontId="7" fillId="0" borderId="4" xfId="0" applyNumberFormat="1" applyFont="1" applyBorder="1" applyAlignment="1">
      <alignment vertical="center" wrapText="1"/>
      <protection locked="0"/>
    </xf>
    <xf numFmtId="177" fontId="23" fillId="0" borderId="4" xfId="0" applyNumberFormat="1" applyFont="1" applyBorder="1" applyAlignment="1">
      <alignment vertical="center" wrapText="1"/>
      <protection locked="0"/>
    </xf>
    <xf numFmtId="1" fontId="7" fillId="0" borderId="0" xfId="0" applyNumberFormat="1" applyFont="1" applyAlignment="1">
      <alignment vertical="center"/>
      <protection locked="0"/>
    </xf>
    <xf numFmtId="49" fontId="7" fillId="0" borderId="7" xfId="0" applyNumberFormat="1" applyFont="1" applyBorder="1" applyAlignment="1">
      <alignment vertical="center" wrapText="1"/>
      <protection locked="0"/>
    </xf>
    <xf numFmtId="177" fontId="23" fillId="0" borderId="7" xfId="0" applyNumberFormat="1" applyFont="1" applyBorder="1" applyAlignment="1">
      <alignment vertical="center" wrapText="1"/>
      <protection locked="0"/>
    </xf>
    <xf numFmtId="177" fontId="23" fillId="0" borderId="4" xfId="0" applyNumberFormat="1" applyFont="1" applyBorder="1" applyAlignment="1">
      <alignment horizontal="center" vertical="center" wrapText="1"/>
      <protection locked="0"/>
    </xf>
    <xf numFmtId="3" fontId="23" fillId="0" borderId="7" xfId="0" applyNumberFormat="1" applyFont="1" applyBorder="1" applyAlignment="1">
      <alignment horizontal="center" vertical="center" wrapText="1"/>
      <protection locked="0"/>
    </xf>
    <xf numFmtId="181" fontId="9" fillId="0" borderId="4" xfId="0" applyNumberFormat="1" applyFont="1" applyBorder="1" applyAlignment="1">
      <alignment horizontal="center" vertical="center" wrapText="1"/>
      <protection locked="0"/>
    </xf>
    <xf numFmtId="181" fontId="9" fillId="4" borderId="4" xfId="0" applyNumberFormat="1" applyFont="1" applyFill="1" applyBorder="1" applyAlignment="1">
      <alignment horizontal="center" vertical="center" wrapText="1"/>
      <protection locked="0"/>
    </xf>
    <xf numFmtId="181" fontId="7" fillId="0" borderId="4" xfId="0" applyNumberFormat="1" applyFont="1" applyBorder="1" applyAlignment="1">
      <alignment vertical="center" wrapText="1"/>
      <protection locked="0"/>
    </xf>
    <xf numFmtId="181" fontId="7" fillId="4" borderId="4" xfId="0" applyNumberFormat="1" applyFont="1" applyFill="1" applyBorder="1" applyAlignment="1">
      <alignment vertical="center" wrapText="1"/>
      <protection locked="0"/>
    </xf>
    <xf numFmtId="0" fontId="7" fillId="0" borderId="4" xfId="0" applyFont="1" applyBorder="1" applyAlignment="1">
      <alignment horizontal="center" vertical="center"/>
      <protection locked="0"/>
    </xf>
    <xf numFmtId="181" fontId="7" fillId="0" borderId="7" xfId="0" applyNumberFormat="1" applyFont="1" applyBorder="1" applyAlignment="1">
      <alignment vertical="center" wrapText="1"/>
      <protection locked="0"/>
    </xf>
    <xf numFmtId="181" fontId="7" fillId="4" borderId="7" xfId="0" applyNumberFormat="1" applyFont="1" applyFill="1" applyBorder="1" applyAlignment="1">
      <alignment vertical="center" wrapText="1"/>
      <protection locked="0"/>
    </xf>
    <xf numFmtId="0" fontId="7" fillId="0" borderId="7" xfId="0" applyFont="1" applyBorder="1" applyAlignment="1">
      <alignment horizontal="center" vertical="center"/>
      <protection locked="0"/>
    </xf>
    <xf numFmtId="181" fontId="24" fillId="4" borderId="4" xfId="0" applyNumberFormat="1" applyFont="1" applyFill="1" applyBorder="1" applyAlignment="1">
      <alignment vertical="center" wrapText="1"/>
      <protection locked="0"/>
    </xf>
    <xf numFmtId="181" fontId="24" fillId="4" borderId="7" xfId="0" applyNumberFormat="1" applyFont="1" applyFill="1" applyBorder="1" applyAlignment="1">
      <alignment vertical="center" wrapText="1"/>
      <protection locked="0"/>
    </xf>
    <xf numFmtId="181" fontId="21" fillId="4" borderId="4" xfId="0" applyNumberFormat="1" applyFont="1" applyFill="1" applyBorder="1" applyAlignment="1">
      <alignment vertical="center" wrapText="1"/>
      <protection locked="0"/>
    </xf>
    <xf numFmtId="181" fontId="23" fillId="4" borderId="4" xfId="0" applyNumberFormat="1" applyFont="1" applyFill="1" applyBorder="1" applyAlignment="1">
      <alignment vertical="center" wrapText="1"/>
      <protection locked="0"/>
    </xf>
    <xf numFmtId="181" fontId="23" fillId="4" borderId="7" xfId="0" applyNumberFormat="1" applyFont="1" applyFill="1" applyBorder="1" applyAlignment="1">
      <alignment vertical="center" wrapText="1"/>
      <protection locked="0"/>
    </xf>
    <xf numFmtId="0" fontId="7" fillId="0" borderId="0" xfId="0" applyFont="1" applyAlignment="1">
      <alignment vertical="center"/>
      <protection locked="0"/>
    </xf>
    <xf numFmtId="180" fontId="7" fillId="0" borderId="0" xfId="0" applyNumberFormat="1" applyFont="1" applyAlignment="1">
      <alignment vertical="center" wrapText="1"/>
      <protection locked="0"/>
    </xf>
    <xf numFmtId="178" fontId="7" fillId="0" borderId="0" xfId="0" applyNumberFormat="1" applyFont="1" applyAlignment="1">
      <alignment vertical="center" wrapText="1"/>
      <protection locked="0"/>
    </xf>
    <xf numFmtId="181" fontId="7" fillId="0" borderId="0" xfId="0" applyNumberFormat="1" applyFont="1" applyAlignment="1">
      <alignment vertical="center" wrapText="1"/>
      <protection locked="0"/>
    </xf>
    <xf numFmtId="0" fontId="25" fillId="0" borderId="0" xfId="0" applyFont="1" applyAlignment="1" applyProtection="1">
      <alignment horizontal="center" vertical="center"/>
    </xf>
    <xf numFmtId="0" fontId="7" fillId="0" borderId="0" xfId="0" applyFont="1" applyAlignment="1">
      <alignment horizontal="center" vertical="center"/>
      <protection locked="0"/>
    </xf>
    <xf numFmtId="183" fontId="7" fillId="0" borderId="0" xfId="0" applyNumberFormat="1" applyFont="1" applyAlignment="1">
      <alignment horizontal="center" vertical="center"/>
      <protection locked="0"/>
    </xf>
    <xf numFmtId="0" fontId="2" fillId="0" borderId="0" xfId="0" applyFont="1" applyAlignment="1">
      <alignment vertical="center" wrapText="1"/>
      <protection locked="0"/>
    </xf>
    <xf numFmtId="180" fontId="2" fillId="0" borderId="0" xfId="0" applyNumberFormat="1" applyFont="1" applyAlignment="1">
      <alignment vertical="center" wrapText="1"/>
      <protection locked="0"/>
    </xf>
    <xf numFmtId="178" fontId="2" fillId="0" borderId="0" xfId="0" applyNumberFormat="1" applyFont="1" applyAlignment="1">
      <alignment vertical="center" wrapText="1"/>
      <protection locked="0"/>
    </xf>
    <xf numFmtId="181" fontId="2" fillId="0" borderId="0" xfId="0" applyNumberFormat="1" applyFont="1" applyAlignment="1">
      <alignment vertical="center" wrapText="1"/>
      <protection locked="0"/>
    </xf>
    <xf numFmtId="0" fontId="26" fillId="0" borderId="0" xfId="0" applyFont="1" applyAlignment="1" applyProtection="1">
      <alignment horizontal="center" vertical="center"/>
    </xf>
    <xf numFmtId="0" fontId="2" fillId="0" borderId="0" xfId="0" applyFont="1" applyAlignment="1">
      <alignment horizontal="center" vertical="center"/>
      <protection locked="0"/>
    </xf>
    <xf numFmtId="183" fontId="2" fillId="0" borderId="0" xfId="0" applyNumberFormat="1" applyFont="1" applyAlignment="1">
      <alignment horizontal="center" vertical="center"/>
      <protection locked="0"/>
    </xf>
    <xf numFmtId="0" fontId="26" fillId="0" borderId="0" xfId="0" applyFont="1" applyAlignment="1">
      <alignment horizontal="center" vertical="center"/>
      <protection locked="0"/>
    </xf>
    <xf numFmtId="0" fontId="3" fillId="0" borderId="0" xfId="0" applyFont="1" applyAlignment="1">
      <alignment vertical="center" wrapText="1"/>
      <protection locked="0"/>
    </xf>
    <xf numFmtId="180" fontId="3" fillId="0" borderId="0" xfId="0" applyNumberFormat="1" applyFont="1" applyAlignment="1">
      <alignment vertical="center" wrapText="1"/>
      <protection locked="0"/>
    </xf>
    <xf numFmtId="178" fontId="3" fillId="0" borderId="0" xfId="0" applyNumberFormat="1" applyFont="1" applyAlignment="1">
      <alignment vertical="center" wrapText="1"/>
      <protection locked="0"/>
    </xf>
    <xf numFmtId="181" fontId="3" fillId="0" borderId="0" xfId="0" applyNumberFormat="1" applyFont="1" applyAlignment="1">
      <alignment vertical="center" wrapText="1"/>
      <protection locked="0"/>
    </xf>
    <xf numFmtId="0" fontId="27" fillId="0" borderId="0" xfId="0" applyFont="1" applyAlignment="1" applyProtection="1">
      <alignment horizontal="center" vertical="center"/>
    </xf>
    <xf numFmtId="0" fontId="3" fillId="0" borderId="0" xfId="0" applyFont="1" applyAlignment="1">
      <alignment horizontal="center" vertical="center"/>
      <protection locked="0"/>
    </xf>
    <xf numFmtId="183" fontId="3" fillId="0" borderId="0" xfId="0" applyNumberFormat="1" applyFont="1" applyAlignment="1">
      <alignment horizontal="center" vertical="center"/>
      <protection locked="0"/>
    </xf>
    <xf numFmtId="0" fontId="4" fillId="0" borderId="0" xfId="0" applyFont="1" applyAlignment="1">
      <alignment vertical="center" wrapText="1"/>
      <protection locked="0"/>
    </xf>
    <xf numFmtId="180" fontId="4" fillId="0" borderId="0" xfId="0" applyNumberFormat="1" applyFont="1" applyAlignment="1">
      <alignment vertical="center" wrapText="1"/>
      <protection locked="0"/>
    </xf>
    <xf numFmtId="178" fontId="4" fillId="0" borderId="0" xfId="0" applyNumberFormat="1" applyFont="1" applyAlignment="1">
      <alignment vertical="center" wrapText="1"/>
      <protection locked="0"/>
    </xf>
    <xf numFmtId="181" fontId="4" fillId="0" borderId="0" xfId="0" applyNumberFormat="1" applyFont="1" applyAlignment="1">
      <alignment vertical="center" wrapText="1"/>
      <protection locked="0"/>
    </xf>
    <xf numFmtId="0" fontId="28" fillId="0" borderId="0" xfId="0" applyFont="1" applyAlignment="1" applyProtection="1">
      <alignment horizontal="center" vertical="center"/>
    </xf>
    <xf numFmtId="0" fontId="4" fillId="0" borderId="0" xfId="0" applyFont="1" applyAlignment="1">
      <alignment horizontal="center" vertical="center"/>
      <protection locked="0"/>
    </xf>
    <xf numFmtId="183" fontId="4" fillId="0" borderId="0" xfId="0" applyNumberFormat="1" applyFont="1" applyAlignment="1">
      <alignment horizontal="center" vertical="center"/>
      <protection locked="0"/>
    </xf>
    <xf numFmtId="0" fontId="28" fillId="0" borderId="0" xfId="0" applyFont="1" applyAlignment="1" applyProtection="1">
      <alignment horizontal="center" vertical="center" wrapText="1"/>
    </xf>
    <xf numFmtId="0" fontId="29" fillId="0" borderId="4" xfId="0" applyFont="1" applyBorder="1" applyAlignment="1">
      <alignment horizontal="center" vertical="center" wrapText="1"/>
      <protection locked="0"/>
    </xf>
    <xf numFmtId="177" fontId="7" fillId="0" borderId="4" xfId="0" applyNumberFormat="1" applyFont="1" applyBorder="1" applyAlignment="1">
      <alignment horizontal="right" vertical="center" wrapText="1"/>
      <protection locked="0"/>
    </xf>
    <xf numFmtId="3" fontId="29" fillId="0" borderId="4" xfId="0" applyNumberFormat="1" applyFont="1" applyBorder="1" applyAlignment="1">
      <alignment horizontal="center" vertical="center" wrapText="1"/>
      <protection locked="0"/>
    </xf>
    <xf numFmtId="178" fontId="7" fillId="0" borderId="4" xfId="0" applyNumberFormat="1" applyFont="1" applyBorder="1" applyAlignment="1">
      <alignment horizontal="right" vertical="center" wrapText="1"/>
      <protection locked="0"/>
    </xf>
    <xf numFmtId="3" fontId="7" fillId="0" borderId="4" xfId="0" applyNumberFormat="1" applyFont="1" applyBorder="1" applyAlignment="1">
      <alignment horizontal="right" vertical="center" wrapText="1"/>
      <protection locked="0"/>
    </xf>
    <xf numFmtId="0" fontId="7" fillId="0" borderId="4" xfId="0" applyFont="1" applyBorder="1" applyAlignment="1">
      <alignment horizontal="left" vertical="center" wrapText="1"/>
      <protection locked="0"/>
    </xf>
    <xf numFmtId="0" fontId="7" fillId="5" borderId="4" xfId="0" applyFont="1" applyFill="1" applyBorder="1" applyAlignment="1">
      <alignment horizontal="center" vertical="center" wrapText="1"/>
      <protection locked="0"/>
    </xf>
    <xf numFmtId="178" fontId="30" fillId="0" borderId="4" xfId="0" applyNumberFormat="1" applyFont="1" applyBorder="1" applyAlignment="1">
      <alignment horizontal="right" vertical="center" wrapText="1"/>
      <protection locked="0"/>
    </xf>
    <xf numFmtId="0" fontId="23" fillId="0" borderId="4" xfId="0" applyFont="1" applyBorder="1" applyAlignment="1">
      <alignment horizontal="left" vertical="center" wrapText="1"/>
      <protection locked="0"/>
    </xf>
    <xf numFmtId="3" fontId="31" fillId="0" borderId="3" xfId="0" applyNumberFormat="1" applyFont="1" applyBorder="1" applyAlignment="1">
      <alignment horizontal="center" vertical="center" wrapText="1"/>
      <protection locked="0"/>
    </xf>
    <xf numFmtId="0" fontId="31" fillId="0" borderId="4" xfId="0" applyFont="1" applyBorder="1" applyAlignment="1">
      <alignment horizontal="center" vertical="center" wrapText="1"/>
      <protection locked="0"/>
    </xf>
    <xf numFmtId="0" fontId="31" fillId="0" borderId="4" xfId="0" applyFont="1" applyBorder="1" applyAlignment="1">
      <alignment vertical="center" wrapText="1"/>
      <protection locked="0"/>
    </xf>
    <xf numFmtId="0" fontId="31" fillId="0" borderId="4" xfId="0" applyFont="1" applyBorder="1" applyAlignment="1">
      <alignment horizontal="left" vertical="center" wrapText="1"/>
      <protection locked="0"/>
    </xf>
    <xf numFmtId="177" fontId="31" fillId="0" borderId="4" xfId="0" applyNumberFormat="1" applyFont="1" applyBorder="1" applyAlignment="1">
      <alignment horizontal="right" vertical="center" wrapText="1"/>
      <protection locked="0"/>
    </xf>
    <xf numFmtId="178" fontId="31" fillId="0" borderId="4" xfId="0" applyNumberFormat="1" applyFont="1" applyBorder="1" applyAlignment="1">
      <alignment horizontal="right" vertical="center" wrapText="1"/>
      <protection locked="0"/>
    </xf>
    <xf numFmtId="3" fontId="31" fillId="0" borderId="4" xfId="0" applyNumberFormat="1" applyFont="1" applyBorder="1" applyAlignment="1">
      <alignment horizontal="right" vertical="center" wrapText="1"/>
      <protection locked="0"/>
    </xf>
    <xf numFmtId="0" fontId="21" fillId="0" borderId="4" xfId="0" applyFont="1" applyBorder="1" applyAlignment="1">
      <alignment horizontal="left" vertical="center" wrapText="1"/>
      <protection locked="0"/>
    </xf>
    <xf numFmtId="3" fontId="7" fillId="6" borderId="3" xfId="0" applyNumberFormat="1" applyFont="1" applyFill="1" applyBorder="1" applyAlignment="1">
      <alignment horizontal="center" vertical="center" wrapText="1"/>
      <protection locked="0"/>
    </xf>
    <xf numFmtId="0" fontId="7" fillId="6" borderId="4" xfId="0" applyFont="1" applyFill="1" applyBorder="1" applyAlignment="1">
      <alignment horizontal="center" vertical="center" wrapText="1"/>
      <protection locked="0"/>
    </xf>
    <xf numFmtId="0" fontId="7" fillId="6" borderId="4" xfId="0" applyFont="1" applyFill="1" applyBorder="1" applyAlignment="1">
      <alignment vertical="center" wrapText="1"/>
      <protection locked="0"/>
    </xf>
    <xf numFmtId="0" fontId="23" fillId="6" borderId="4" xfId="0" applyFont="1" applyFill="1" applyBorder="1" applyAlignment="1">
      <alignment horizontal="left" vertical="center" wrapText="1"/>
      <protection locked="0"/>
    </xf>
    <xf numFmtId="177" fontId="7" fillId="6" borderId="4" xfId="0" applyNumberFormat="1" applyFont="1" applyFill="1" applyBorder="1" applyAlignment="1">
      <alignment horizontal="right" vertical="center" wrapText="1"/>
      <protection locked="0"/>
    </xf>
    <xf numFmtId="178" fontId="7" fillId="6" borderId="4" xfId="0" applyNumberFormat="1" applyFont="1" applyFill="1" applyBorder="1" applyAlignment="1">
      <alignment horizontal="right" vertical="center" wrapText="1"/>
      <protection locked="0"/>
    </xf>
    <xf numFmtId="3" fontId="7" fillId="6" borderId="4" xfId="0" applyNumberFormat="1" applyFont="1" applyFill="1" applyBorder="1" applyAlignment="1">
      <alignment horizontal="right" vertical="center" wrapText="1"/>
      <protection locked="0"/>
    </xf>
    <xf numFmtId="3" fontId="7" fillId="7" borderId="3" xfId="0" applyNumberFormat="1" applyFont="1" applyFill="1" applyBorder="1" applyAlignment="1">
      <alignment horizontal="center" vertical="center" wrapText="1"/>
      <protection locked="0"/>
    </xf>
    <xf numFmtId="0" fontId="7" fillId="7" borderId="4" xfId="0" applyFont="1" applyFill="1" applyBorder="1" applyAlignment="1">
      <alignment horizontal="center" vertical="center" wrapText="1"/>
      <protection locked="0"/>
    </xf>
    <xf numFmtId="0" fontId="7" fillId="7" borderId="4" xfId="0" applyFont="1" applyFill="1" applyBorder="1" applyAlignment="1">
      <alignment vertical="center" wrapText="1"/>
      <protection locked="0"/>
    </xf>
    <xf numFmtId="0" fontId="23" fillId="7" borderId="4" xfId="0" applyFont="1" applyFill="1" applyBorder="1" applyAlignment="1">
      <alignment horizontal="left" vertical="center" wrapText="1"/>
      <protection locked="0"/>
    </xf>
    <xf numFmtId="177" fontId="7" fillId="7" borderId="4" xfId="0" applyNumberFormat="1" applyFont="1" applyFill="1" applyBorder="1" applyAlignment="1">
      <alignment horizontal="right" vertical="center" wrapText="1"/>
      <protection locked="0"/>
    </xf>
    <xf numFmtId="178" fontId="7" fillId="7" borderId="4" xfId="0" applyNumberFormat="1" applyFont="1" applyFill="1" applyBorder="1" applyAlignment="1">
      <alignment horizontal="right" vertical="center" wrapText="1"/>
      <protection locked="0"/>
    </xf>
    <xf numFmtId="3" fontId="7" fillId="7" borderId="4" xfId="0" applyNumberFormat="1" applyFont="1" applyFill="1" applyBorder="1" applyAlignment="1">
      <alignment horizontal="right" vertical="center" wrapText="1"/>
      <protection locked="0"/>
    </xf>
    <xf numFmtId="0" fontId="31" fillId="7" borderId="4" xfId="0" applyFont="1" applyFill="1" applyBorder="1" applyAlignment="1">
      <alignment horizontal="center" vertical="center" wrapText="1"/>
      <protection locked="0"/>
    </xf>
    <xf numFmtId="0" fontId="29" fillId="0" borderId="7" xfId="0" applyFont="1" applyBorder="1" applyAlignment="1">
      <alignment horizontal="center" vertical="center" wrapText="1"/>
      <protection locked="0"/>
    </xf>
    <xf numFmtId="177" fontId="7" fillId="0" borderId="7" xfId="0" applyNumberFormat="1" applyFont="1" applyBorder="1" applyAlignment="1">
      <alignment horizontal="right" vertical="center" wrapText="1"/>
      <protection locked="0"/>
    </xf>
    <xf numFmtId="3" fontId="29" fillId="0" borderId="7" xfId="0" applyNumberFormat="1" applyFont="1" applyBorder="1" applyAlignment="1">
      <alignment horizontal="center" vertical="center" wrapText="1"/>
      <protection locked="0"/>
    </xf>
    <xf numFmtId="178" fontId="7" fillId="0" borderId="7" xfId="0" applyNumberFormat="1" applyFont="1" applyBorder="1" applyAlignment="1">
      <alignment horizontal="right" vertical="center" wrapText="1"/>
      <protection locked="0"/>
    </xf>
    <xf numFmtId="3" fontId="7" fillId="0" borderId="7" xfId="0" applyNumberFormat="1" applyFont="1" applyBorder="1" applyAlignment="1">
      <alignment horizontal="right" vertical="center" wrapText="1"/>
      <protection locked="0"/>
    </xf>
    <xf numFmtId="3" fontId="7" fillId="0" borderId="0" xfId="0" applyNumberFormat="1" applyFont="1" applyAlignment="1">
      <alignment horizontal="center" vertical="center" wrapText="1"/>
      <protection locked="0"/>
    </xf>
    <xf numFmtId="0" fontId="7" fillId="0" borderId="0" xfId="0" applyFont="1" applyAlignment="1">
      <alignment horizontal="left" vertical="center" wrapText="1"/>
      <protection locked="0"/>
    </xf>
    <xf numFmtId="177" fontId="7" fillId="0" borderId="0" xfId="0" applyNumberFormat="1" applyFont="1" applyAlignment="1">
      <alignment horizontal="right" vertical="center" wrapText="1"/>
      <protection locked="0"/>
    </xf>
    <xf numFmtId="178" fontId="7" fillId="0" borderId="0" xfId="0" applyNumberFormat="1" applyFont="1" applyAlignment="1">
      <alignment horizontal="right" vertical="center" wrapText="1"/>
      <protection locked="0"/>
    </xf>
    <xf numFmtId="3" fontId="7" fillId="0" borderId="0" xfId="0" applyNumberFormat="1" applyFont="1" applyAlignment="1">
      <alignment horizontal="right" vertical="center" wrapText="1"/>
      <protection locked="0"/>
    </xf>
  </cellXfs>
  <cellStyles count="63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  <cellStyle name="ColLevel_1" xfId="49"/>
    <cellStyle name="ColLevel_2" xfId="50"/>
    <cellStyle name="ColLevel_3" xfId="51"/>
    <cellStyle name="ColLevel_4" xfId="52"/>
    <cellStyle name="ColLevel_5" xfId="53"/>
    <cellStyle name="ColLevel_6" xfId="54"/>
    <cellStyle name="ColLevel_7" xfId="55"/>
    <cellStyle name="RowLevel_1" xfId="56"/>
    <cellStyle name="RowLevel_2" xfId="57"/>
    <cellStyle name="RowLevel_3" xfId="58"/>
    <cellStyle name="RowLevel_4" xfId="59"/>
    <cellStyle name="RowLevel_5" xfId="60"/>
    <cellStyle name="RowLevel_6" xfId="61"/>
    <cellStyle name="RowLevel_7" xfId="62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00008B"/>
      <rgbColor rgb="00FFFFCC"/>
      <rgbColor rgb="00A52A2A"/>
      <rgbColor rgb="00660066"/>
      <rgbColor rgb="00FF8080"/>
      <rgbColor rgb="000066CC"/>
      <rgbColor rgb="00CCCCFF"/>
      <rgbColor rgb="000000CD"/>
      <rgbColor rgb="00F5F5F5"/>
      <rgbColor rgb="00646464"/>
      <rgbColor rgb="00F5FFFA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00008000"/>
      <color rgb="00A52A2A"/>
      <color rgb="00FF0000"/>
      <color rgb="00F5FFFA"/>
      <color rgb="00FF00FF"/>
      <color rgb="00808080"/>
      <color rgb="000000FF"/>
      <color rgb="00F5F5F5"/>
      <color rgb="000000CD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1" Type="http://schemas.openxmlformats.org/officeDocument/2006/relationships/styles" Target="styles.xml"/><Relationship Id="rId60" Type="http://schemas.openxmlformats.org/officeDocument/2006/relationships/sharedStrings" Target="sharedStrings.xml"/><Relationship Id="rId6" Type="http://schemas.openxmlformats.org/officeDocument/2006/relationships/worksheet" Target="worksheets/sheet6.xml"/><Relationship Id="rId59" Type="http://schemas.openxmlformats.org/officeDocument/2006/relationships/theme" Target="theme/theme1.xml"/><Relationship Id="rId58" Type="http://schemas.openxmlformats.org/officeDocument/2006/relationships/customXml" Target="../customXml/item1.xml"/><Relationship Id="rId57" Type="http://schemas.openxmlformats.org/officeDocument/2006/relationships/worksheet" Target="worksheets/sheet57.xml"/><Relationship Id="rId56" Type="http://schemas.openxmlformats.org/officeDocument/2006/relationships/worksheet" Target="worksheets/sheet56.xml"/><Relationship Id="rId55" Type="http://schemas.openxmlformats.org/officeDocument/2006/relationships/worksheet" Target="worksheets/sheet55.xml"/><Relationship Id="rId54" Type="http://schemas.openxmlformats.org/officeDocument/2006/relationships/worksheet" Target="worksheets/sheet54.xml"/><Relationship Id="rId53" Type="http://schemas.openxmlformats.org/officeDocument/2006/relationships/worksheet" Target="worksheets/sheet53.xml"/><Relationship Id="rId52" Type="http://schemas.openxmlformats.org/officeDocument/2006/relationships/worksheet" Target="worksheets/sheet52.xml"/><Relationship Id="rId51" Type="http://schemas.openxmlformats.org/officeDocument/2006/relationships/worksheet" Target="worksheets/sheet51.xml"/><Relationship Id="rId50" Type="http://schemas.openxmlformats.org/officeDocument/2006/relationships/worksheet" Target="worksheets/sheet50.xml"/><Relationship Id="rId5" Type="http://schemas.openxmlformats.org/officeDocument/2006/relationships/worksheet" Target="worksheets/sheet5.xml"/><Relationship Id="rId49" Type="http://schemas.openxmlformats.org/officeDocument/2006/relationships/worksheet" Target="worksheets/sheet49.xml"/><Relationship Id="rId48" Type="http://schemas.openxmlformats.org/officeDocument/2006/relationships/worksheet" Target="worksheets/sheet48.xml"/><Relationship Id="rId47" Type="http://schemas.openxmlformats.org/officeDocument/2006/relationships/worksheet" Target="worksheets/sheet47.xml"/><Relationship Id="rId46" Type="http://schemas.openxmlformats.org/officeDocument/2006/relationships/worksheet" Target="worksheets/sheet46.xml"/><Relationship Id="rId45" Type="http://schemas.openxmlformats.org/officeDocument/2006/relationships/worksheet" Target="worksheets/sheet45.xml"/><Relationship Id="rId44" Type="http://schemas.openxmlformats.org/officeDocument/2006/relationships/worksheet" Target="worksheets/sheet44.xml"/><Relationship Id="rId43" Type="http://schemas.openxmlformats.org/officeDocument/2006/relationships/worksheet" Target="worksheets/sheet43.xml"/><Relationship Id="rId42" Type="http://schemas.openxmlformats.org/officeDocument/2006/relationships/worksheet" Target="worksheets/sheet42.xml"/><Relationship Id="rId41" Type="http://schemas.openxmlformats.org/officeDocument/2006/relationships/worksheet" Target="worksheets/sheet41.xml"/><Relationship Id="rId40" Type="http://schemas.openxmlformats.org/officeDocument/2006/relationships/worksheet" Target="worksheets/sheet40.xml"/><Relationship Id="rId4" Type="http://schemas.openxmlformats.org/officeDocument/2006/relationships/worksheet" Target="worksheets/sheet4.xml"/><Relationship Id="rId39" Type="http://schemas.openxmlformats.org/officeDocument/2006/relationships/worksheet" Target="worksheets/sheet39.xml"/><Relationship Id="rId38" Type="http://schemas.openxmlformats.org/officeDocument/2006/relationships/worksheet" Target="worksheets/sheet38.xml"/><Relationship Id="rId37" Type="http://schemas.openxmlformats.org/officeDocument/2006/relationships/worksheet" Target="worksheets/sheet37.xml"/><Relationship Id="rId36" Type="http://schemas.openxmlformats.org/officeDocument/2006/relationships/worksheet" Target="worksheets/sheet36.xml"/><Relationship Id="rId35" Type="http://schemas.openxmlformats.org/officeDocument/2006/relationships/worksheet" Target="worksheets/sheet35.xml"/><Relationship Id="rId34" Type="http://schemas.openxmlformats.org/officeDocument/2006/relationships/worksheet" Target="worksheets/sheet34.xml"/><Relationship Id="rId33" Type="http://schemas.openxmlformats.org/officeDocument/2006/relationships/worksheet" Target="worksheets/sheet33.xml"/><Relationship Id="rId32" Type="http://schemas.openxmlformats.org/officeDocument/2006/relationships/worksheet" Target="worksheets/sheet32.xml"/><Relationship Id="rId31" Type="http://schemas.openxmlformats.org/officeDocument/2006/relationships/worksheet" Target="worksheets/sheet31.xml"/><Relationship Id="rId30" Type="http://schemas.openxmlformats.org/officeDocument/2006/relationships/worksheet" Target="worksheets/sheet30.xml"/><Relationship Id="rId3" Type="http://schemas.openxmlformats.org/officeDocument/2006/relationships/worksheet" Target="worksheets/sheet3.xml"/><Relationship Id="rId29" Type="http://schemas.openxmlformats.org/officeDocument/2006/relationships/worksheet" Target="worksheets/sheet29.xml"/><Relationship Id="rId28" Type="http://schemas.openxmlformats.org/officeDocument/2006/relationships/worksheet" Target="worksheets/sheet28.xml"/><Relationship Id="rId27" Type="http://schemas.openxmlformats.org/officeDocument/2006/relationships/worksheet" Target="worksheets/sheet27.xml"/><Relationship Id="rId26" Type="http://schemas.openxmlformats.org/officeDocument/2006/relationships/worksheet" Target="worksheets/sheet26.xml"/><Relationship Id="rId25" Type="http://schemas.openxmlformats.org/officeDocument/2006/relationships/worksheet" Target="worksheets/sheet25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showGridLines="0" view="pageBreakPreview" zoomScaleNormal="100" defaultGridColor="0" colorId="0" workbookViewId="0">
      <selection activeCell="A1" sqref="A1"/>
    </sheetView>
  </sheetViews>
  <sheetFormatPr defaultColWidth="9.33333333333333" defaultRowHeight="10.5"/>
  <sheetData/>
  <pageMargins left="0.7" right="0.7" top="0.75" bottom="0.75" header="0.3" footer="0.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M354"/>
  <sheetViews>
    <sheetView zoomScale="85" zoomScaleNormal="85" zoomScaleSheetLayoutView="60" workbookViewId="0">
      <pane xSplit="5" ySplit="5" topLeftCell="F6" activePane="bottomRight" state="frozenSplit"/>
      <selection/>
      <selection pane="topRight"/>
      <selection pane="bottomLeft"/>
      <selection pane="bottomRight" activeCell="S8" sqref="S8"/>
    </sheetView>
  </sheetViews>
  <sheetFormatPr defaultColWidth="10" defaultRowHeight="15" customHeight="1"/>
  <cols>
    <col min="1" max="1" width="6.5" style="201" customWidth="1"/>
    <col min="2" max="2" width="10" style="17" customWidth="1"/>
    <col min="3" max="4" width="13.8333333333333" style="17" hidden="1" customWidth="1"/>
    <col min="5" max="5" width="13.6666666666667" style="17" customWidth="1"/>
    <col min="6" max="6" width="41.6666666666667" style="17" customWidth="1"/>
    <col min="7" max="7" width="9.33333333333333" style="17" customWidth="1"/>
    <col min="8" max="8" width="7.83333333333333" style="202" hidden="1" customWidth="1"/>
    <col min="9" max="11" width="10" style="202" hidden="1" customWidth="1"/>
    <col min="12" max="12" width="7.16666666666667" style="202" hidden="1" customWidth="1"/>
    <col min="13" max="14" width="10" style="202" hidden="1" customWidth="1"/>
    <col min="15" max="15" width="9.33333333333333" style="202" hidden="1" customWidth="1"/>
    <col min="16" max="16" width="14" style="202" customWidth="1"/>
    <col min="17" max="17" width="12.5" style="203" customWidth="1"/>
    <col min="18" max="18" width="10.8333333333333" style="203" hidden="1" customWidth="1"/>
    <col min="19" max="19" width="12.8333333333333" style="203" customWidth="1"/>
    <col min="20" max="20" width="12.5" style="203" customWidth="1"/>
    <col min="21" max="21" width="15.8333333333333" style="203" customWidth="1"/>
    <col min="22" max="22" width="12.5" style="203" hidden="1" customWidth="1"/>
    <col min="23" max="24" width="15.8333333333333" style="203" customWidth="1"/>
    <col min="25" max="27" width="7.83333333333333" style="204" customWidth="1"/>
    <col min="28" max="28" width="31.6666666666667" style="17" customWidth="1"/>
    <col min="29" max="29" width="28.3333333333333" style="205" customWidth="1"/>
    <col min="30" max="30" width="28.3333333333333" style="205" hidden="1" customWidth="1"/>
    <col min="31" max="36" width="10" style="206" hidden="1" customWidth="1"/>
    <col min="37" max="38" width="10.8333333333333" style="207" customWidth="1"/>
    <col min="39" max="39" width="25" style="205" customWidth="1"/>
    <col min="40" max="16384" width="10" style="201"/>
  </cols>
  <sheetData>
    <row r="1" ht="24.75" customHeight="1" spans="1:39">
      <c r="A1" s="8" t="s">
        <v>0</v>
      </c>
      <c r="B1" s="208"/>
      <c r="C1" s="208"/>
      <c r="D1" s="208"/>
      <c r="E1" s="208"/>
      <c r="F1" s="208"/>
      <c r="G1" s="208"/>
      <c r="H1" s="209"/>
      <c r="I1" s="209"/>
      <c r="J1" s="209"/>
      <c r="K1" s="209"/>
      <c r="L1" s="209"/>
      <c r="M1" s="209"/>
      <c r="N1" s="209"/>
      <c r="O1" s="209"/>
      <c r="P1" s="209"/>
      <c r="Q1" s="210"/>
      <c r="R1" s="210"/>
      <c r="S1" s="210"/>
      <c r="T1" s="210"/>
      <c r="U1" s="210"/>
      <c r="V1" s="210"/>
      <c r="W1" s="210"/>
      <c r="X1" s="210"/>
      <c r="Y1" s="211"/>
      <c r="Z1" s="211"/>
      <c r="AA1" s="211"/>
      <c r="AB1" s="208"/>
      <c r="AC1" s="212"/>
      <c r="AD1" s="212"/>
      <c r="AE1" s="213"/>
      <c r="AF1" s="213"/>
      <c r="AG1" s="213"/>
      <c r="AH1" s="213"/>
      <c r="AI1" s="213"/>
      <c r="AJ1" s="213"/>
      <c r="AK1" s="214"/>
      <c r="AL1" s="214"/>
      <c r="AM1" s="215" t="s">
        <v>1</v>
      </c>
    </row>
    <row r="2" ht="30" customHeight="1" spans="1:39">
      <c r="A2" s="9" t="s">
        <v>2</v>
      </c>
      <c r="B2" s="216"/>
      <c r="C2" s="216"/>
      <c r="D2" s="216"/>
      <c r="E2" s="216"/>
      <c r="F2" s="216"/>
      <c r="G2" s="216"/>
      <c r="H2" s="217"/>
      <c r="I2" s="217"/>
      <c r="J2" s="217"/>
      <c r="K2" s="217"/>
      <c r="L2" s="217"/>
      <c r="M2" s="217"/>
      <c r="N2" s="217"/>
      <c r="O2" s="217"/>
      <c r="P2" s="217"/>
      <c r="Q2" s="218"/>
      <c r="R2" s="218"/>
      <c r="S2" s="218"/>
      <c r="T2" s="218"/>
      <c r="U2" s="218"/>
      <c r="V2" s="218"/>
      <c r="W2" s="218"/>
      <c r="X2" s="218"/>
      <c r="Y2" s="219"/>
      <c r="Z2" s="219"/>
      <c r="AA2" s="219"/>
      <c r="AB2" s="216"/>
      <c r="AC2" s="220"/>
      <c r="AD2" s="220"/>
      <c r="AE2" s="221"/>
      <c r="AF2" s="221"/>
      <c r="AG2" s="221"/>
      <c r="AH2" s="221"/>
      <c r="AI2" s="221"/>
      <c r="AJ2" s="221"/>
      <c r="AK2" s="222"/>
      <c r="AL2" s="222"/>
      <c r="AM2" s="220"/>
    </row>
    <row r="3" ht="26.25" customHeight="1" spans="1:39">
      <c r="A3" s="10" t="s">
        <v>3</v>
      </c>
      <c r="B3" s="223"/>
      <c r="C3" s="223"/>
      <c r="D3" s="223"/>
      <c r="E3" s="223"/>
      <c r="F3" s="223"/>
      <c r="G3" s="223"/>
      <c r="H3" s="224"/>
      <c r="I3" s="224"/>
      <c r="J3" s="224"/>
      <c r="K3" s="224"/>
      <c r="L3" s="224"/>
      <c r="M3" s="224"/>
      <c r="N3" s="224"/>
      <c r="O3" s="224"/>
      <c r="P3" s="224"/>
      <c r="Q3" s="225"/>
      <c r="R3" s="225"/>
      <c r="S3" s="225"/>
      <c r="T3" s="225"/>
      <c r="U3" s="225"/>
      <c r="V3" s="225"/>
      <c r="W3" s="225"/>
      <c r="X3" s="225"/>
      <c r="Y3" s="226"/>
      <c r="Z3" s="226"/>
      <c r="AA3" s="226"/>
      <c r="AB3" s="223"/>
      <c r="AC3" s="227"/>
      <c r="AD3" s="227"/>
      <c r="AE3" s="228"/>
      <c r="AF3" s="228"/>
      <c r="AG3" s="228"/>
      <c r="AH3" s="228"/>
      <c r="AI3" s="228"/>
      <c r="AJ3" s="228"/>
      <c r="AK3" s="229"/>
      <c r="AL3" s="229"/>
      <c r="AM3" s="227"/>
    </row>
    <row r="4" ht="18.75" customHeight="1" spans="1:39">
      <c r="A4" s="64" t="s">
        <v>4</v>
      </c>
      <c r="B4" s="65" t="s">
        <v>5</v>
      </c>
      <c r="C4" s="65" t="s">
        <v>6</v>
      </c>
      <c r="D4" s="65" t="s">
        <v>7</v>
      </c>
      <c r="E4" s="65" t="s">
        <v>8</v>
      </c>
      <c r="F4" s="65" t="s">
        <v>9</v>
      </c>
      <c r="G4" s="65" t="s">
        <v>10</v>
      </c>
      <c r="H4" s="65" t="s">
        <v>11</v>
      </c>
      <c r="I4" s="86" t="s">
        <v>12</v>
      </c>
      <c r="J4" s="86"/>
      <c r="K4" s="19"/>
      <c r="L4" s="65" t="s">
        <v>13</v>
      </c>
      <c r="M4" s="65" t="s">
        <v>14</v>
      </c>
      <c r="N4" s="65" t="s">
        <v>15</v>
      </c>
      <c r="O4" s="65" t="s">
        <v>16</v>
      </c>
      <c r="P4" s="65" t="s">
        <v>17</v>
      </c>
      <c r="Q4" s="86" t="s">
        <v>18</v>
      </c>
      <c r="R4" s="86"/>
      <c r="S4" s="86"/>
      <c r="T4" s="19"/>
      <c r="U4" s="86" t="s">
        <v>19</v>
      </c>
      <c r="V4" s="86"/>
      <c r="W4" s="86"/>
      <c r="X4" s="19"/>
      <c r="Y4" s="86" t="s">
        <v>20</v>
      </c>
      <c r="Z4" s="86"/>
      <c r="AA4" s="19"/>
      <c r="AB4" s="10" t="s">
        <v>21</v>
      </c>
      <c r="AC4" s="230" t="s">
        <v>22</v>
      </c>
      <c r="AD4" s="230"/>
      <c r="AE4" s="10" t="s">
        <v>23</v>
      </c>
      <c r="AF4" s="10"/>
      <c r="AG4" s="10"/>
      <c r="AH4" s="10" t="s">
        <v>24</v>
      </c>
      <c r="AI4" s="10"/>
      <c r="AJ4" s="10"/>
      <c r="AK4" s="10" t="s">
        <v>25</v>
      </c>
      <c r="AL4" s="10"/>
      <c r="AM4" s="230" t="s">
        <v>26</v>
      </c>
    </row>
    <row r="5" ht="30" customHeight="1" spans="1:39">
      <c r="A5" s="147"/>
      <c r="B5" s="116"/>
      <c r="C5" s="116"/>
      <c r="D5" s="116"/>
      <c r="E5" s="116"/>
      <c r="F5" s="116"/>
      <c r="G5" s="116"/>
      <c r="H5" s="116"/>
      <c r="I5" s="116" t="s">
        <v>27</v>
      </c>
      <c r="J5" s="116" t="s">
        <v>28</v>
      </c>
      <c r="K5" s="116" t="s">
        <v>29</v>
      </c>
      <c r="L5" s="116"/>
      <c r="M5" s="116"/>
      <c r="N5" s="116"/>
      <c r="O5" s="116"/>
      <c r="P5" s="116"/>
      <c r="Q5" s="116" t="s">
        <v>30</v>
      </c>
      <c r="R5" s="116" t="s">
        <v>31</v>
      </c>
      <c r="S5" s="116" t="s">
        <v>32</v>
      </c>
      <c r="T5" s="116" t="s">
        <v>33</v>
      </c>
      <c r="U5" s="116" t="s">
        <v>30</v>
      </c>
      <c r="V5" s="116" t="s">
        <v>31</v>
      </c>
      <c r="W5" s="116" t="s">
        <v>32</v>
      </c>
      <c r="X5" s="116" t="s">
        <v>34</v>
      </c>
      <c r="Y5" s="116" t="s">
        <v>35</v>
      </c>
      <c r="Z5" s="116" t="s">
        <v>36</v>
      </c>
      <c r="AA5" s="116" t="s">
        <v>37</v>
      </c>
      <c r="AB5" s="10"/>
      <c r="AC5" s="230" t="s">
        <v>38</v>
      </c>
      <c r="AD5" s="230" t="s">
        <v>39</v>
      </c>
      <c r="AE5" s="10" t="s">
        <v>35</v>
      </c>
      <c r="AF5" s="10" t="s">
        <v>36</v>
      </c>
      <c r="AG5" s="10" t="s">
        <v>37</v>
      </c>
      <c r="AH5" s="10" t="s">
        <v>35</v>
      </c>
      <c r="AI5" s="10" t="s">
        <v>36</v>
      </c>
      <c r="AJ5" s="10" t="s">
        <v>37</v>
      </c>
      <c r="AK5" s="10" t="s">
        <v>40</v>
      </c>
      <c r="AL5" s="10" t="s">
        <v>41</v>
      </c>
      <c r="AM5" s="230"/>
    </row>
    <row r="6" ht="51" customHeight="1" spans="1:39">
      <c r="A6" s="162"/>
      <c r="B6" s="231"/>
      <c r="C6" s="22"/>
      <c r="D6" s="22"/>
      <c r="E6" s="231" t="s">
        <v>42</v>
      </c>
      <c r="F6" s="231" t="s">
        <v>3</v>
      </c>
      <c r="G6" s="231"/>
      <c r="H6" s="232"/>
      <c r="I6" s="232"/>
      <c r="J6" s="232"/>
      <c r="K6" s="232"/>
      <c r="L6" s="232"/>
      <c r="M6" s="232"/>
      <c r="N6" s="232"/>
      <c r="O6" s="232">
        <v>3</v>
      </c>
      <c r="P6" s="233"/>
      <c r="Q6" s="233"/>
      <c r="R6" s="234"/>
      <c r="S6" s="233"/>
      <c r="T6" s="233"/>
      <c r="U6" s="233"/>
      <c r="V6" s="235"/>
      <c r="W6" s="233"/>
      <c r="X6" s="233"/>
      <c r="Y6" s="233"/>
      <c r="Z6" s="233"/>
      <c r="AA6" s="233"/>
    </row>
    <row r="7" ht="15.75" customHeight="1" spans="1:39">
      <c r="A7" s="162"/>
      <c r="B7" s="21"/>
      <c r="C7" s="22"/>
      <c r="D7" s="22"/>
      <c r="E7" s="21"/>
      <c r="F7" s="236" t="s">
        <v>43</v>
      </c>
      <c r="G7" s="21"/>
      <c r="H7" s="232"/>
      <c r="I7" s="232"/>
      <c r="J7" s="232"/>
      <c r="K7" s="232"/>
      <c r="L7" s="232"/>
      <c r="M7" s="232"/>
      <c r="N7" s="232"/>
      <c r="O7" s="232"/>
      <c r="P7" s="232"/>
      <c r="Q7" s="234"/>
      <c r="R7" s="234"/>
      <c r="S7" s="234"/>
      <c r="T7" s="234"/>
      <c r="U7" s="235"/>
      <c r="V7" s="235"/>
      <c r="W7" s="235"/>
      <c r="X7" s="235"/>
      <c r="Y7" s="232"/>
      <c r="Z7" s="232"/>
      <c r="AA7" s="232"/>
    </row>
    <row r="8" ht="40.5" customHeight="1" spans="1:39">
      <c r="A8" s="162">
        <v>1</v>
      </c>
      <c r="B8" s="237" t="s">
        <v>44</v>
      </c>
      <c r="C8" s="22" t="s">
        <v>45</v>
      </c>
      <c r="D8" s="22" t="str">
        <f>""</f>
        <v/>
      </c>
      <c r="E8" s="21" t="s">
        <v>45</v>
      </c>
      <c r="F8" s="236" t="s">
        <v>46</v>
      </c>
      <c r="G8" s="21" t="s">
        <v>47</v>
      </c>
      <c r="H8" s="232"/>
      <c r="I8" s="232"/>
      <c r="J8" s="232"/>
      <c r="K8" s="232"/>
      <c r="L8" s="232"/>
      <c r="M8" s="232"/>
      <c r="N8" s="232"/>
      <c r="O8" s="232"/>
      <c r="P8" s="232">
        <f>ROUND(SUM(O8:O9),3)</f>
        <v>10.985</v>
      </c>
      <c r="Q8" s="234"/>
      <c r="R8" s="234"/>
      <c r="S8" s="238">
        <v>626185</v>
      </c>
      <c r="T8" s="234"/>
      <c r="U8" s="235">
        <f>P8*Q8</f>
        <v>0</v>
      </c>
      <c r="V8" s="235">
        <f>P8*R8</f>
        <v>0</v>
      </c>
      <c r="W8" s="235">
        <f>P8*S8</f>
        <v>6878642.225</v>
      </c>
      <c r="X8" s="235">
        <f>P8*T8</f>
        <v>0</v>
      </c>
      <c r="Y8" s="232"/>
      <c r="Z8" s="232"/>
      <c r="AA8" s="232"/>
      <c r="AC8" s="205" t="s">
        <v>48</v>
      </c>
      <c r="AD8" s="205" t="s">
        <v>49</v>
      </c>
      <c r="AF8" s="206" t="s">
        <v>50</v>
      </c>
      <c r="AM8" s="205" t="s">
        <v>51</v>
      </c>
    </row>
    <row r="9" ht="40.5" customHeight="1" spans="1:39">
      <c r="A9" s="162"/>
      <c r="B9" s="21"/>
      <c r="C9" s="22"/>
      <c r="D9" s="22"/>
      <c r="E9" s="21"/>
      <c r="F9" s="239" t="s">
        <v>52</v>
      </c>
      <c r="G9" s="21"/>
      <c r="H9" s="232"/>
      <c r="I9" s="232"/>
      <c r="J9" s="232"/>
      <c r="K9" s="232"/>
      <c r="L9" s="232"/>
      <c r="M9" s="232"/>
      <c r="N9" s="232"/>
      <c r="O9" s="232">
        <v>10.985</v>
      </c>
      <c r="P9" s="232"/>
      <c r="Q9" s="234"/>
      <c r="R9" s="234"/>
      <c r="S9" s="234"/>
      <c r="T9" s="234"/>
      <c r="U9" s="235"/>
      <c r="V9" s="235"/>
      <c r="W9" s="235"/>
      <c r="X9" s="235"/>
      <c r="Y9" s="232"/>
      <c r="Z9" s="232"/>
      <c r="AA9" s="232"/>
    </row>
    <row r="10" ht="15.75" customHeight="1" spans="1:39">
      <c r="A10" s="240">
        <v>2</v>
      </c>
      <c r="B10" s="241"/>
      <c r="C10" s="242"/>
      <c r="D10" s="242"/>
      <c r="E10" s="241" t="s">
        <v>53</v>
      </c>
      <c r="F10" s="243" t="s">
        <v>54</v>
      </c>
      <c r="G10" s="241"/>
      <c r="H10" s="244"/>
      <c r="I10" s="244"/>
      <c r="J10" s="244"/>
      <c r="K10" s="244"/>
      <c r="L10" s="244"/>
      <c r="M10" s="244"/>
      <c r="N10" s="244"/>
      <c r="O10" s="244"/>
      <c r="P10" s="244">
        <f>ROUND(SUM(O10:O11),3)</f>
        <v>5</v>
      </c>
      <c r="Q10" s="245"/>
      <c r="R10" s="245"/>
      <c r="S10" s="245">
        <v>50000</v>
      </c>
      <c r="T10" s="245">
        <v>250000</v>
      </c>
      <c r="U10" s="246">
        <f>P10*Q10</f>
        <v>0</v>
      </c>
      <c r="V10" s="246">
        <f>P10*R10</f>
        <v>0</v>
      </c>
      <c r="W10" s="246">
        <f>P10*S10</f>
        <v>250000</v>
      </c>
      <c r="X10" s="246">
        <f>P10*T10</f>
        <v>1250000</v>
      </c>
      <c r="Y10" s="244"/>
      <c r="Z10" s="244"/>
      <c r="AA10" s="244"/>
    </row>
    <row r="11" ht="15.75" customHeight="1" spans="1:39">
      <c r="A11" s="162"/>
      <c r="B11" s="21"/>
      <c r="C11" s="22"/>
      <c r="D11" s="22"/>
      <c r="E11" s="21"/>
      <c r="F11" s="239" t="s">
        <v>55</v>
      </c>
      <c r="G11" s="21"/>
      <c r="H11" s="232"/>
      <c r="I11" s="232"/>
      <c r="J11" s="232"/>
      <c r="K11" s="232"/>
      <c r="L11" s="232"/>
      <c r="M11" s="232"/>
      <c r="N11" s="232"/>
      <c r="O11" s="232">
        <v>5</v>
      </c>
      <c r="P11" s="232"/>
      <c r="Q11" s="234"/>
      <c r="R11" s="234"/>
      <c r="S11" s="234"/>
      <c r="T11" s="234"/>
      <c r="U11" s="235"/>
      <c r="V11" s="235"/>
      <c r="W11" s="235"/>
      <c r="X11" s="235"/>
      <c r="Y11" s="232"/>
      <c r="Z11" s="232"/>
      <c r="AA11" s="232"/>
    </row>
    <row r="12" ht="28.5" customHeight="1" spans="1:39">
      <c r="A12" s="240">
        <v>3</v>
      </c>
      <c r="B12" s="241"/>
      <c r="C12" s="242"/>
      <c r="D12" s="242"/>
      <c r="E12" s="241" t="s">
        <v>53</v>
      </c>
      <c r="F12" s="243" t="s">
        <v>56</v>
      </c>
      <c r="G12" s="241"/>
      <c r="H12" s="244"/>
      <c r="I12" s="244"/>
      <c r="J12" s="244"/>
      <c r="K12" s="244"/>
      <c r="L12" s="244"/>
      <c r="M12" s="244"/>
      <c r="N12" s="244"/>
      <c r="O12" s="244"/>
      <c r="P12" s="244">
        <f>ROUND(SUM(O12:O13),3)</f>
        <v>2</v>
      </c>
      <c r="Q12" s="245"/>
      <c r="R12" s="245"/>
      <c r="S12" s="245">
        <v>3000000</v>
      </c>
      <c r="T12" s="245"/>
      <c r="U12" s="246">
        <f>P12*Q12</f>
        <v>0</v>
      </c>
      <c r="V12" s="246">
        <f>P12*R12</f>
        <v>0</v>
      </c>
      <c r="W12" s="246">
        <f>P12*S12</f>
        <v>6000000</v>
      </c>
      <c r="X12" s="246">
        <f>P12*T12</f>
        <v>0</v>
      </c>
      <c r="Y12" s="244"/>
      <c r="Z12" s="244"/>
      <c r="AA12" s="244"/>
    </row>
    <row r="13" ht="15.75" customHeight="1" spans="1:39">
      <c r="A13" s="162"/>
      <c r="B13" s="21"/>
      <c r="C13" s="22"/>
      <c r="D13" s="22"/>
      <c r="E13" s="21"/>
      <c r="F13" s="239" t="s">
        <v>57</v>
      </c>
      <c r="G13" s="21"/>
      <c r="H13" s="232"/>
      <c r="I13" s="232"/>
      <c r="J13" s="232"/>
      <c r="K13" s="232"/>
      <c r="L13" s="232"/>
      <c r="M13" s="232"/>
      <c r="N13" s="232"/>
      <c r="O13" s="232">
        <v>2</v>
      </c>
      <c r="P13" s="232"/>
      <c r="Q13" s="234"/>
      <c r="R13" s="234"/>
      <c r="S13" s="234"/>
      <c r="T13" s="234"/>
      <c r="U13" s="235"/>
      <c r="V13" s="235"/>
      <c r="W13" s="235"/>
      <c r="X13" s="235"/>
      <c r="Y13" s="232"/>
      <c r="Z13" s="232"/>
      <c r="AA13" s="232"/>
    </row>
    <row r="14" ht="53.25" customHeight="1" spans="1:39">
      <c r="A14" s="162">
        <v>4</v>
      </c>
      <c r="B14" s="237" t="s">
        <v>58</v>
      </c>
      <c r="C14" s="22" t="s">
        <v>59</v>
      </c>
      <c r="D14" s="22" t="str">
        <f>""</f>
        <v/>
      </c>
      <c r="E14" s="21" t="s">
        <v>59</v>
      </c>
      <c r="F14" s="236" t="s">
        <v>60</v>
      </c>
      <c r="G14" s="21" t="s">
        <v>61</v>
      </c>
      <c r="H14" s="232"/>
      <c r="I14" s="232"/>
      <c r="J14" s="232"/>
      <c r="K14" s="232"/>
      <c r="L14" s="232"/>
      <c r="M14" s="232"/>
      <c r="N14" s="232"/>
      <c r="O14" s="232"/>
      <c r="P14" s="232">
        <f>ROUND(SUM(O14:O36),3)</f>
        <v>70.3</v>
      </c>
      <c r="Q14" s="234"/>
      <c r="R14" s="234"/>
      <c r="S14" s="238">
        <v>2019017</v>
      </c>
      <c r="T14" s="238">
        <v>4410304</v>
      </c>
      <c r="U14" s="235">
        <f>P14*Q14</f>
        <v>0</v>
      </c>
      <c r="V14" s="235">
        <f>P14*R14</f>
        <v>0</v>
      </c>
      <c r="W14" s="235">
        <f>P14*S14</f>
        <v>141936895.1</v>
      </c>
      <c r="X14" s="235">
        <f>P14*T14</f>
        <v>310044371.2</v>
      </c>
      <c r="Y14" s="232"/>
      <c r="Z14" s="232"/>
      <c r="AA14" s="232"/>
      <c r="AC14" s="205" t="s">
        <v>48</v>
      </c>
      <c r="AD14" s="205" t="s">
        <v>49</v>
      </c>
      <c r="AE14" s="206" t="s">
        <v>62</v>
      </c>
      <c r="AF14" s="206" t="s">
        <v>63</v>
      </c>
      <c r="AG14" s="206" t="s">
        <v>64</v>
      </c>
      <c r="AM14" s="205" t="s">
        <v>51</v>
      </c>
    </row>
    <row r="15" ht="40.5" customHeight="1" spans="1:39">
      <c r="A15" s="162"/>
      <c r="B15" s="21"/>
      <c r="C15" s="22"/>
      <c r="D15" s="22"/>
      <c r="E15" s="21"/>
      <c r="F15" s="247" t="s">
        <v>65</v>
      </c>
      <c r="G15" s="21"/>
      <c r="H15" s="232"/>
      <c r="I15" s="232"/>
      <c r="J15" s="232"/>
      <c r="K15" s="232"/>
      <c r="L15" s="232"/>
      <c r="M15" s="232"/>
      <c r="N15" s="232"/>
      <c r="O15" s="232"/>
      <c r="P15" s="232"/>
      <c r="Q15" s="234"/>
      <c r="R15" s="234"/>
      <c r="S15" s="234"/>
      <c r="T15" s="234"/>
      <c r="U15" s="235"/>
      <c r="V15" s="235"/>
      <c r="W15" s="235"/>
      <c r="X15" s="235"/>
      <c r="Y15" s="232"/>
      <c r="Z15" s="232"/>
      <c r="AA15" s="232"/>
    </row>
    <row r="16" ht="15.75" customHeight="1" spans="1:39">
      <c r="A16" s="162"/>
      <c r="B16" s="21"/>
      <c r="C16" s="22"/>
      <c r="D16" s="22"/>
      <c r="E16" s="21"/>
      <c r="F16" s="247" t="s">
        <v>66</v>
      </c>
      <c r="G16" s="21"/>
      <c r="H16" s="232"/>
      <c r="I16" s="232"/>
      <c r="J16" s="232"/>
      <c r="K16" s="232"/>
      <c r="L16" s="232"/>
      <c r="M16" s="232"/>
      <c r="N16" s="232"/>
      <c r="O16" s="232"/>
      <c r="P16" s="232"/>
      <c r="Q16" s="234"/>
      <c r="R16" s="234"/>
      <c r="S16" s="234"/>
      <c r="T16" s="234"/>
      <c r="U16" s="235"/>
      <c r="V16" s="235"/>
      <c r="W16" s="235"/>
      <c r="X16" s="235"/>
      <c r="Y16" s="232"/>
      <c r="Z16" s="232"/>
      <c r="AA16" s="232"/>
    </row>
    <row r="17" ht="15.75" customHeight="1" spans="1:27">
      <c r="A17" s="162"/>
      <c r="B17" s="21"/>
      <c r="C17" s="22"/>
      <c r="D17" s="22"/>
      <c r="E17" s="21"/>
      <c r="F17" s="239" t="s">
        <v>67</v>
      </c>
      <c r="G17" s="21"/>
      <c r="H17" s="232"/>
      <c r="I17" s="232"/>
      <c r="J17" s="232"/>
      <c r="K17" s="232"/>
      <c r="L17" s="232"/>
      <c r="M17" s="232"/>
      <c r="N17" s="232"/>
      <c r="O17" s="232">
        <v>20</v>
      </c>
      <c r="P17" s="232"/>
      <c r="Q17" s="234"/>
      <c r="R17" s="234"/>
      <c r="S17" s="234"/>
      <c r="T17" s="234"/>
      <c r="U17" s="235"/>
      <c r="V17" s="235"/>
      <c r="W17" s="235"/>
      <c r="X17" s="235"/>
      <c r="Y17" s="232"/>
      <c r="Z17" s="232"/>
      <c r="AA17" s="232"/>
    </row>
    <row r="18" ht="15.75" customHeight="1" spans="1:27">
      <c r="A18" s="162"/>
      <c r="B18" s="21"/>
      <c r="C18" s="22"/>
      <c r="D18" s="22"/>
      <c r="E18" s="21"/>
      <c r="F18" s="239" t="s">
        <v>68</v>
      </c>
      <c r="G18" s="21"/>
      <c r="H18" s="232"/>
      <c r="I18" s="232"/>
      <c r="J18" s="232"/>
      <c r="K18" s="232"/>
      <c r="L18" s="232"/>
      <c r="M18" s="232"/>
      <c r="N18" s="232"/>
      <c r="O18" s="232">
        <v>2</v>
      </c>
      <c r="P18" s="232"/>
      <c r="Q18" s="234"/>
      <c r="R18" s="234"/>
      <c r="S18" s="234"/>
      <c r="T18" s="234"/>
      <c r="U18" s="235"/>
      <c r="V18" s="235"/>
      <c r="W18" s="235"/>
      <c r="X18" s="235"/>
      <c r="Y18" s="232"/>
      <c r="Z18" s="232"/>
      <c r="AA18" s="232"/>
    </row>
    <row r="19" ht="28.5" customHeight="1" spans="1:27">
      <c r="A19" s="162"/>
      <c r="B19" s="21"/>
      <c r="C19" s="22"/>
      <c r="D19" s="22"/>
      <c r="E19" s="21"/>
      <c r="F19" s="239" t="s">
        <v>69</v>
      </c>
      <c r="G19" s="21"/>
      <c r="H19" s="232"/>
      <c r="I19" s="232"/>
      <c r="J19" s="232"/>
      <c r="K19" s="232"/>
      <c r="L19" s="232"/>
      <c r="M19" s="232"/>
      <c r="N19" s="232"/>
      <c r="O19" s="232">
        <v>0.6</v>
      </c>
      <c r="P19" s="232"/>
      <c r="Q19" s="234"/>
      <c r="R19" s="234"/>
      <c r="S19" s="234"/>
      <c r="T19" s="234"/>
      <c r="U19" s="235"/>
      <c r="V19" s="235"/>
      <c r="W19" s="235"/>
      <c r="X19" s="235"/>
      <c r="Y19" s="232"/>
      <c r="Z19" s="232"/>
      <c r="AA19" s="232"/>
    </row>
    <row r="20" ht="28.5" customHeight="1" spans="1:27">
      <c r="A20" s="248"/>
      <c r="B20" s="249"/>
      <c r="C20" s="250"/>
      <c r="D20" s="250"/>
      <c r="E20" s="249"/>
      <c r="F20" s="251" t="s">
        <v>70</v>
      </c>
      <c r="G20" s="249"/>
      <c r="H20" s="252"/>
      <c r="I20" s="252"/>
      <c r="J20" s="252"/>
      <c r="K20" s="252"/>
      <c r="L20" s="252"/>
      <c r="M20" s="252"/>
      <c r="N20" s="252"/>
      <c r="O20" s="252">
        <v>1</v>
      </c>
      <c r="P20" s="252"/>
      <c r="Q20" s="253"/>
      <c r="R20" s="253"/>
      <c r="S20" s="253"/>
      <c r="T20" s="253"/>
      <c r="U20" s="254"/>
      <c r="V20" s="254"/>
      <c r="W20" s="254"/>
      <c r="X20" s="254"/>
      <c r="Y20" s="252"/>
      <c r="Z20" s="252"/>
      <c r="AA20" s="252"/>
    </row>
    <row r="21" ht="28.5" customHeight="1" spans="1:27">
      <c r="A21" s="248"/>
      <c r="B21" s="249"/>
      <c r="C21" s="250"/>
      <c r="D21" s="250"/>
      <c r="E21" s="249"/>
      <c r="F21" s="251" t="s">
        <v>71</v>
      </c>
      <c r="G21" s="249"/>
      <c r="H21" s="252"/>
      <c r="I21" s="252"/>
      <c r="J21" s="252"/>
      <c r="K21" s="252"/>
      <c r="L21" s="252"/>
      <c r="M21" s="252"/>
      <c r="N21" s="252"/>
      <c r="O21" s="252">
        <v>0.1</v>
      </c>
      <c r="P21" s="252"/>
      <c r="Q21" s="253"/>
      <c r="R21" s="253"/>
      <c r="S21" s="253"/>
      <c r="T21" s="253"/>
      <c r="U21" s="254"/>
      <c r="V21" s="254"/>
      <c r="W21" s="254"/>
      <c r="X21" s="254"/>
      <c r="Y21" s="252"/>
      <c r="Z21" s="252"/>
      <c r="AA21" s="252"/>
    </row>
    <row r="22" ht="15.75" customHeight="1" spans="1:27">
      <c r="A22" s="248"/>
      <c r="B22" s="249"/>
      <c r="C22" s="250"/>
      <c r="D22" s="250"/>
      <c r="E22" s="249"/>
      <c r="F22" s="251" t="s">
        <v>72</v>
      </c>
      <c r="G22" s="249"/>
      <c r="H22" s="252"/>
      <c r="I22" s="252"/>
      <c r="J22" s="252"/>
      <c r="K22" s="252"/>
      <c r="L22" s="252"/>
      <c r="M22" s="252"/>
      <c r="N22" s="252"/>
      <c r="O22" s="252">
        <v>0.1</v>
      </c>
      <c r="P22" s="252"/>
      <c r="Q22" s="253"/>
      <c r="R22" s="253"/>
      <c r="S22" s="253"/>
      <c r="T22" s="253"/>
      <c r="U22" s="254"/>
      <c r="V22" s="254"/>
      <c r="W22" s="254"/>
      <c r="X22" s="254"/>
      <c r="Y22" s="252"/>
      <c r="Z22" s="252"/>
      <c r="AA22" s="252"/>
    </row>
    <row r="23" ht="15.75" customHeight="1" spans="1:27">
      <c r="A23" s="162"/>
      <c r="B23" s="21"/>
      <c r="C23" s="22"/>
      <c r="D23" s="22"/>
      <c r="E23" s="21"/>
      <c r="F23" s="247" t="s">
        <v>73</v>
      </c>
      <c r="G23" s="21"/>
      <c r="H23" s="232"/>
      <c r="I23" s="232"/>
      <c r="J23" s="232"/>
      <c r="K23" s="232"/>
      <c r="L23" s="232"/>
      <c r="M23" s="232"/>
      <c r="N23" s="232"/>
      <c r="O23" s="232"/>
      <c r="P23" s="232"/>
      <c r="Q23" s="234"/>
      <c r="R23" s="234"/>
      <c r="S23" s="234"/>
      <c r="T23" s="234"/>
      <c r="U23" s="235"/>
      <c r="V23" s="235"/>
      <c r="W23" s="235"/>
      <c r="X23" s="235"/>
      <c r="Y23" s="232"/>
      <c r="Z23" s="232"/>
      <c r="AA23" s="232"/>
    </row>
    <row r="24" ht="15.75" customHeight="1" spans="1:27">
      <c r="A24" s="162"/>
      <c r="B24" s="21"/>
      <c r="C24" s="22"/>
      <c r="D24" s="22"/>
      <c r="E24" s="21"/>
      <c r="F24" s="239" t="s">
        <v>67</v>
      </c>
      <c r="G24" s="21"/>
      <c r="H24" s="232"/>
      <c r="I24" s="232"/>
      <c r="J24" s="232"/>
      <c r="K24" s="232"/>
      <c r="L24" s="232"/>
      <c r="M24" s="232"/>
      <c r="N24" s="232"/>
      <c r="O24" s="232">
        <v>20</v>
      </c>
      <c r="P24" s="232"/>
      <c r="Q24" s="234"/>
      <c r="R24" s="234"/>
      <c r="S24" s="234"/>
      <c r="T24" s="234"/>
      <c r="U24" s="235"/>
      <c r="V24" s="235"/>
      <c r="W24" s="235"/>
      <c r="X24" s="235"/>
      <c r="Y24" s="232"/>
      <c r="Z24" s="232"/>
      <c r="AA24" s="232"/>
    </row>
    <row r="25" ht="15.75" customHeight="1" spans="1:27">
      <c r="A25" s="162"/>
      <c r="B25" s="21"/>
      <c r="C25" s="22"/>
      <c r="D25" s="22"/>
      <c r="E25" s="21"/>
      <c r="F25" s="239" t="s">
        <v>68</v>
      </c>
      <c r="G25" s="21"/>
      <c r="H25" s="232"/>
      <c r="I25" s="232"/>
      <c r="J25" s="232"/>
      <c r="K25" s="232"/>
      <c r="L25" s="232"/>
      <c r="M25" s="232"/>
      <c r="N25" s="232"/>
      <c r="O25" s="232">
        <v>2</v>
      </c>
      <c r="P25" s="232"/>
      <c r="Q25" s="234"/>
      <c r="R25" s="234"/>
      <c r="S25" s="234"/>
      <c r="T25" s="234"/>
      <c r="U25" s="235"/>
      <c r="V25" s="235"/>
      <c r="W25" s="235"/>
      <c r="X25" s="235"/>
      <c r="Y25" s="232"/>
      <c r="Z25" s="232"/>
      <c r="AA25" s="232"/>
    </row>
    <row r="26" ht="28.5" customHeight="1" spans="1:27">
      <c r="A26" s="162"/>
      <c r="B26" s="21"/>
      <c r="C26" s="22"/>
      <c r="D26" s="22"/>
      <c r="E26" s="21"/>
      <c r="F26" s="239" t="s">
        <v>69</v>
      </c>
      <c r="G26" s="21"/>
      <c r="H26" s="232"/>
      <c r="I26" s="232"/>
      <c r="J26" s="232"/>
      <c r="K26" s="232"/>
      <c r="L26" s="232"/>
      <c r="M26" s="232"/>
      <c r="N26" s="232"/>
      <c r="O26" s="232">
        <v>0.6</v>
      </c>
      <c r="P26" s="232"/>
      <c r="Q26" s="234"/>
      <c r="R26" s="234"/>
      <c r="S26" s="234"/>
      <c r="T26" s="234"/>
      <c r="U26" s="235"/>
      <c r="V26" s="235"/>
      <c r="W26" s="235"/>
      <c r="X26" s="235"/>
      <c r="Y26" s="232"/>
      <c r="Z26" s="232"/>
      <c r="AA26" s="232"/>
    </row>
    <row r="27" ht="28.5" customHeight="1" spans="1:27">
      <c r="A27" s="162"/>
      <c r="B27" s="21"/>
      <c r="C27" s="22"/>
      <c r="D27" s="22"/>
      <c r="E27" s="21"/>
      <c r="F27" s="239" t="s">
        <v>70</v>
      </c>
      <c r="G27" s="21"/>
      <c r="H27" s="232"/>
      <c r="I27" s="232"/>
      <c r="J27" s="232"/>
      <c r="K27" s="232"/>
      <c r="L27" s="232"/>
      <c r="M27" s="232"/>
      <c r="N27" s="232"/>
      <c r="O27" s="232">
        <v>1</v>
      </c>
      <c r="P27" s="232"/>
      <c r="Q27" s="234"/>
      <c r="R27" s="234"/>
      <c r="S27" s="234"/>
      <c r="T27" s="234"/>
      <c r="U27" s="235"/>
      <c r="V27" s="235"/>
      <c r="W27" s="235"/>
      <c r="X27" s="235"/>
      <c r="Y27" s="232"/>
      <c r="Z27" s="232"/>
      <c r="AA27" s="232"/>
    </row>
    <row r="28" ht="28.5" customHeight="1" spans="1:27">
      <c r="A28" s="248"/>
      <c r="B28" s="249"/>
      <c r="C28" s="250"/>
      <c r="D28" s="250"/>
      <c r="E28" s="249"/>
      <c r="F28" s="251" t="s">
        <v>71</v>
      </c>
      <c r="G28" s="249"/>
      <c r="H28" s="252"/>
      <c r="I28" s="252"/>
      <c r="J28" s="252"/>
      <c r="K28" s="252"/>
      <c r="L28" s="252"/>
      <c r="M28" s="252"/>
      <c r="N28" s="252"/>
      <c r="O28" s="252">
        <v>0.1</v>
      </c>
      <c r="P28" s="252"/>
      <c r="Q28" s="253"/>
      <c r="R28" s="253"/>
      <c r="S28" s="253"/>
      <c r="T28" s="253"/>
      <c r="U28" s="254"/>
      <c r="V28" s="254"/>
      <c r="W28" s="254"/>
      <c r="X28" s="254"/>
      <c r="Y28" s="252"/>
      <c r="Z28" s="252"/>
      <c r="AA28" s="252"/>
    </row>
    <row r="29" ht="15.75" customHeight="1" spans="1:27">
      <c r="A29" s="248"/>
      <c r="B29" s="249"/>
      <c r="C29" s="250"/>
      <c r="D29" s="250"/>
      <c r="E29" s="249"/>
      <c r="F29" s="251" t="s">
        <v>72</v>
      </c>
      <c r="G29" s="249"/>
      <c r="H29" s="252"/>
      <c r="I29" s="252"/>
      <c r="J29" s="252"/>
      <c r="K29" s="252"/>
      <c r="L29" s="252"/>
      <c r="M29" s="252"/>
      <c r="N29" s="252"/>
      <c r="O29" s="252">
        <v>0.1</v>
      </c>
      <c r="P29" s="252"/>
      <c r="Q29" s="253"/>
      <c r="R29" s="253"/>
      <c r="S29" s="253"/>
      <c r="T29" s="253"/>
      <c r="U29" s="254"/>
      <c r="V29" s="254"/>
      <c r="W29" s="254"/>
      <c r="X29" s="254"/>
      <c r="Y29" s="252"/>
      <c r="Z29" s="252"/>
      <c r="AA29" s="252"/>
    </row>
    <row r="30" ht="15.75" customHeight="1" spans="1:27">
      <c r="A30" s="162"/>
      <c r="B30" s="21"/>
      <c r="C30" s="22"/>
      <c r="D30" s="22"/>
      <c r="E30" s="21"/>
      <c r="F30" s="247" t="s">
        <v>74</v>
      </c>
      <c r="G30" s="21"/>
      <c r="H30" s="232"/>
      <c r="I30" s="232"/>
      <c r="J30" s="232"/>
      <c r="K30" s="232"/>
      <c r="L30" s="232"/>
      <c r="M30" s="232"/>
      <c r="N30" s="232"/>
      <c r="O30" s="232"/>
      <c r="P30" s="232"/>
      <c r="Q30" s="234"/>
      <c r="R30" s="234"/>
      <c r="S30" s="234"/>
      <c r="T30" s="234"/>
      <c r="U30" s="235"/>
      <c r="V30" s="235"/>
      <c r="W30" s="235"/>
      <c r="X30" s="235"/>
      <c r="Y30" s="232"/>
      <c r="Z30" s="232"/>
      <c r="AA30" s="232"/>
    </row>
    <row r="31" ht="15.75" customHeight="1" spans="1:27">
      <c r="A31" s="162"/>
      <c r="B31" s="21"/>
      <c r="C31" s="22"/>
      <c r="D31" s="22"/>
      <c r="E31" s="21"/>
      <c r="F31" s="239" t="s">
        <v>75</v>
      </c>
      <c r="G31" s="21"/>
      <c r="H31" s="232"/>
      <c r="I31" s="232"/>
      <c r="J31" s="232"/>
      <c r="K31" s="232"/>
      <c r="L31" s="232"/>
      <c r="M31" s="232"/>
      <c r="N31" s="232"/>
      <c r="O31" s="232">
        <v>18</v>
      </c>
      <c r="P31" s="232"/>
      <c r="Q31" s="234"/>
      <c r="R31" s="234"/>
      <c r="S31" s="234"/>
      <c r="T31" s="234"/>
      <c r="U31" s="235"/>
      <c r="V31" s="235"/>
      <c r="W31" s="235"/>
      <c r="X31" s="235"/>
      <c r="Y31" s="232"/>
      <c r="Z31" s="232"/>
      <c r="AA31" s="232"/>
    </row>
    <row r="32" ht="15.75" customHeight="1" spans="1:27">
      <c r="A32" s="162"/>
      <c r="B32" s="21"/>
      <c r="C32" s="22"/>
      <c r="D32" s="22"/>
      <c r="E32" s="21"/>
      <c r="F32" s="239" t="s">
        <v>76</v>
      </c>
      <c r="G32" s="21"/>
      <c r="H32" s="232"/>
      <c r="I32" s="232"/>
      <c r="J32" s="232"/>
      <c r="K32" s="232"/>
      <c r="L32" s="232"/>
      <c r="M32" s="232"/>
      <c r="N32" s="232"/>
      <c r="O32" s="232">
        <v>1.8</v>
      </c>
      <c r="P32" s="232"/>
      <c r="Q32" s="234"/>
      <c r="R32" s="234"/>
      <c r="S32" s="234"/>
      <c r="T32" s="234"/>
      <c r="U32" s="235"/>
      <c r="V32" s="235"/>
      <c r="W32" s="235"/>
      <c r="X32" s="235"/>
      <c r="Y32" s="232"/>
      <c r="Z32" s="232"/>
      <c r="AA32" s="232"/>
    </row>
    <row r="33" ht="28.5" customHeight="1" spans="1:39">
      <c r="A33" s="162"/>
      <c r="B33" s="21"/>
      <c r="C33" s="22"/>
      <c r="D33" s="22"/>
      <c r="E33" s="21"/>
      <c r="F33" s="239" t="s">
        <v>77</v>
      </c>
      <c r="G33" s="21"/>
      <c r="H33" s="232"/>
      <c r="I33" s="232"/>
      <c r="J33" s="232"/>
      <c r="K33" s="232"/>
      <c r="L33" s="232"/>
      <c r="M33" s="232"/>
      <c r="N33" s="232"/>
      <c r="O33" s="232">
        <v>0.5</v>
      </c>
      <c r="P33" s="232"/>
      <c r="Q33" s="234"/>
      <c r="R33" s="234"/>
      <c r="S33" s="234"/>
      <c r="T33" s="234"/>
      <c r="U33" s="235"/>
      <c r="V33" s="235"/>
      <c r="W33" s="235"/>
      <c r="X33" s="235"/>
      <c r="Y33" s="232"/>
      <c r="Z33" s="232"/>
      <c r="AA33" s="232"/>
    </row>
    <row r="34" ht="28.5" customHeight="1" spans="1:39">
      <c r="A34" s="162"/>
      <c r="B34" s="21"/>
      <c r="C34" s="22"/>
      <c r="D34" s="22"/>
      <c r="E34" s="21"/>
      <c r="F34" s="239" t="s">
        <v>78</v>
      </c>
      <c r="G34" s="21"/>
      <c r="H34" s="232"/>
      <c r="I34" s="232"/>
      <c r="J34" s="232"/>
      <c r="K34" s="232"/>
      <c r="L34" s="232"/>
      <c r="M34" s="232"/>
      <c r="N34" s="232"/>
      <c r="O34" s="232">
        <v>2</v>
      </c>
      <c r="P34" s="232"/>
      <c r="Q34" s="234"/>
      <c r="R34" s="234"/>
      <c r="S34" s="234"/>
      <c r="T34" s="234"/>
      <c r="U34" s="235"/>
      <c r="V34" s="235"/>
      <c r="W34" s="235"/>
      <c r="X34" s="235"/>
      <c r="Y34" s="232"/>
      <c r="Z34" s="232"/>
      <c r="AA34" s="232"/>
    </row>
    <row r="35" ht="28.5" customHeight="1" spans="1:39">
      <c r="A35" s="162"/>
      <c r="B35" s="21"/>
      <c r="C35" s="22"/>
      <c r="D35" s="22"/>
      <c r="E35" s="21"/>
      <c r="F35" s="251" t="s">
        <v>79</v>
      </c>
      <c r="G35" s="21"/>
      <c r="H35" s="232"/>
      <c r="I35" s="232"/>
      <c r="J35" s="232"/>
      <c r="K35" s="232"/>
      <c r="L35" s="232"/>
      <c r="M35" s="232"/>
      <c r="N35" s="232"/>
      <c r="O35" s="232">
        <v>0.2</v>
      </c>
      <c r="P35" s="232"/>
      <c r="Q35" s="234"/>
      <c r="R35" s="234"/>
      <c r="S35" s="234"/>
      <c r="T35" s="234"/>
      <c r="U35" s="235"/>
      <c r="V35" s="235"/>
      <c r="W35" s="235"/>
      <c r="X35" s="235"/>
      <c r="Y35" s="232"/>
      <c r="Z35" s="232"/>
      <c r="AA35" s="232"/>
    </row>
    <row r="36" ht="28.5" customHeight="1" spans="1:39">
      <c r="A36" s="162"/>
      <c r="B36" s="21"/>
      <c r="C36" s="22"/>
      <c r="D36" s="22"/>
      <c r="E36" s="21"/>
      <c r="F36" s="251" t="s">
        <v>80</v>
      </c>
      <c r="G36" s="21"/>
      <c r="H36" s="232"/>
      <c r="I36" s="232"/>
      <c r="J36" s="232"/>
      <c r="K36" s="232"/>
      <c r="L36" s="232"/>
      <c r="M36" s="232"/>
      <c r="N36" s="232"/>
      <c r="O36" s="232">
        <v>0.2</v>
      </c>
      <c r="P36" s="232"/>
      <c r="Q36" s="234"/>
      <c r="R36" s="234"/>
      <c r="S36" s="234"/>
      <c r="T36" s="234"/>
      <c r="U36" s="235"/>
      <c r="V36" s="235"/>
      <c r="W36" s="235"/>
      <c r="X36" s="235"/>
      <c r="Y36" s="232"/>
      <c r="Z36" s="232"/>
      <c r="AA36" s="232"/>
    </row>
    <row r="37" ht="28.5" customHeight="1" spans="1:39">
      <c r="A37" s="162">
        <v>5</v>
      </c>
      <c r="B37" s="237" t="s">
        <v>81</v>
      </c>
      <c r="C37" s="22" t="s">
        <v>82</v>
      </c>
      <c r="D37" s="22" t="str">
        <f>""</f>
        <v/>
      </c>
      <c r="E37" s="21" t="s">
        <v>82</v>
      </c>
      <c r="F37" s="236" t="s">
        <v>83</v>
      </c>
      <c r="G37" s="21" t="s">
        <v>61</v>
      </c>
      <c r="H37" s="232"/>
      <c r="I37" s="232"/>
      <c r="J37" s="232"/>
      <c r="K37" s="232"/>
      <c r="L37" s="232"/>
      <c r="M37" s="232"/>
      <c r="N37" s="232"/>
      <c r="O37" s="232"/>
      <c r="P37" s="232">
        <f>ROUND(SUM(O37:O39),3)</f>
        <v>70.3</v>
      </c>
      <c r="Q37" s="234"/>
      <c r="R37" s="234"/>
      <c r="S37" s="238">
        <v>873497</v>
      </c>
      <c r="T37" s="238">
        <v>4271851</v>
      </c>
      <c r="U37" s="235">
        <f>P37*Q37</f>
        <v>0</v>
      </c>
      <c r="V37" s="235">
        <f>P37*R37</f>
        <v>0</v>
      </c>
      <c r="W37" s="235">
        <f>P37*S37</f>
        <v>61406839.1</v>
      </c>
      <c r="X37" s="235">
        <f>P37*T37</f>
        <v>300311125.3</v>
      </c>
      <c r="Y37" s="232"/>
      <c r="Z37" s="232"/>
      <c r="AA37" s="232"/>
      <c r="AC37" s="205" t="s">
        <v>48</v>
      </c>
      <c r="AD37" s="205" t="s">
        <v>49</v>
      </c>
      <c r="AF37" s="206" t="s">
        <v>84</v>
      </c>
      <c r="AG37" s="206" t="s">
        <v>85</v>
      </c>
      <c r="AM37" s="205" t="s">
        <v>51</v>
      </c>
    </row>
    <row r="38" ht="15.75" customHeight="1" spans="1:39">
      <c r="A38" s="162"/>
      <c r="B38" s="21"/>
      <c r="C38" s="22"/>
      <c r="D38" s="22"/>
      <c r="E38" s="21"/>
      <c r="F38" s="247" t="s">
        <v>86</v>
      </c>
      <c r="G38" s="21"/>
      <c r="H38" s="232"/>
      <c r="I38" s="232"/>
      <c r="J38" s="232"/>
      <c r="K38" s="232"/>
      <c r="L38" s="232"/>
      <c r="M38" s="232"/>
      <c r="N38" s="232"/>
      <c r="O38" s="232"/>
      <c r="P38" s="232"/>
      <c r="Q38" s="234"/>
      <c r="R38" s="234"/>
      <c r="S38" s="234"/>
      <c r="T38" s="234"/>
      <c r="U38" s="235"/>
      <c r="V38" s="235"/>
      <c r="W38" s="235"/>
      <c r="X38" s="235"/>
      <c r="Y38" s="232"/>
      <c r="Z38" s="232"/>
      <c r="AA38" s="232"/>
    </row>
    <row r="39" ht="15.75" customHeight="1" spans="1:39">
      <c r="A39" s="162"/>
      <c r="B39" s="21" t="s">
        <v>87</v>
      </c>
      <c r="C39" s="22"/>
      <c r="D39" s="22"/>
      <c r="E39" s="21"/>
      <c r="F39" s="239">
        <f>P14</f>
        <v>70.3</v>
      </c>
      <c r="G39" s="21"/>
      <c r="H39" s="232"/>
      <c r="I39" s="232"/>
      <c r="J39" s="232"/>
      <c r="K39" s="232"/>
      <c r="L39" s="232"/>
      <c r="M39" s="232"/>
      <c r="N39" s="232"/>
      <c r="O39" s="232">
        <v>70.3</v>
      </c>
      <c r="P39" s="232"/>
      <c r="Q39" s="234"/>
      <c r="R39" s="234"/>
      <c r="S39" s="234"/>
      <c r="T39" s="234"/>
      <c r="U39" s="235"/>
      <c r="V39" s="235"/>
      <c r="W39" s="235"/>
      <c r="X39" s="235"/>
      <c r="Y39" s="232"/>
      <c r="Z39" s="232"/>
      <c r="AA39" s="232"/>
    </row>
    <row r="40" ht="40.5" customHeight="1" spans="1:39">
      <c r="A40" s="240">
        <v>6</v>
      </c>
      <c r="B40" s="241"/>
      <c r="C40" s="242"/>
      <c r="D40" s="242"/>
      <c r="E40" s="241" t="s">
        <v>53</v>
      </c>
      <c r="F40" s="243" t="s">
        <v>88</v>
      </c>
      <c r="G40" s="241" t="s">
        <v>89</v>
      </c>
      <c r="H40" s="244"/>
      <c r="I40" s="244"/>
      <c r="J40" s="244"/>
      <c r="K40" s="244"/>
      <c r="L40" s="244"/>
      <c r="M40" s="244"/>
      <c r="N40" s="244"/>
      <c r="O40" s="244"/>
      <c r="P40" s="244">
        <f>ROUND(SUM(O40:O41),3)</f>
        <v>210900</v>
      </c>
      <c r="Q40" s="245">
        <v>2000</v>
      </c>
      <c r="R40" s="245"/>
      <c r="S40" s="245"/>
      <c r="T40" s="245"/>
      <c r="U40" s="246">
        <f>P40*Q40</f>
        <v>421800000</v>
      </c>
      <c r="V40" s="246">
        <f>P40*R40</f>
        <v>0</v>
      </c>
      <c r="W40" s="246">
        <f>P40*S40</f>
        <v>0</v>
      </c>
      <c r="X40" s="246">
        <f>P40*T40</f>
        <v>0</v>
      </c>
      <c r="Y40" s="244"/>
      <c r="Z40" s="244"/>
      <c r="AA40" s="244"/>
    </row>
    <row r="41" ht="15.75" customHeight="1" spans="1:39">
      <c r="A41" s="162"/>
      <c r="B41" s="21" t="s">
        <v>87</v>
      </c>
      <c r="C41" s="22"/>
      <c r="D41" s="22"/>
      <c r="E41" s="21"/>
      <c r="F41" s="239" t="s">
        <v>90</v>
      </c>
      <c r="G41" s="21"/>
      <c r="H41" s="232"/>
      <c r="I41" s="232"/>
      <c r="J41" s="232"/>
      <c r="K41" s="232"/>
      <c r="L41" s="232"/>
      <c r="M41" s="232"/>
      <c r="N41" s="232"/>
      <c r="O41" s="232">
        <v>210900</v>
      </c>
      <c r="P41" s="232"/>
      <c r="Q41" s="234"/>
      <c r="R41" s="234"/>
      <c r="S41" s="234"/>
      <c r="T41" s="234"/>
      <c r="U41" s="235"/>
      <c r="V41" s="235"/>
      <c r="W41" s="235"/>
      <c r="X41" s="235"/>
      <c r="Y41" s="232"/>
      <c r="Z41" s="232"/>
      <c r="AA41" s="232"/>
    </row>
    <row r="42" ht="28.5" customHeight="1" spans="1:39">
      <c r="A42" s="240">
        <v>7</v>
      </c>
      <c r="B42" s="241"/>
      <c r="C42" s="242"/>
      <c r="D42" s="242"/>
      <c r="E42" s="241" t="s">
        <v>53</v>
      </c>
      <c r="F42" s="243" t="s">
        <v>91</v>
      </c>
      <c r="G42" s="241"/>
      <c r="H42" s="244"/>
      <c r="I42" s="244"/>
      <c r="J42" s="244"/>
      <c r="K42" s="244"/>
      <c r="L42" s="244"/>
      <c r="M42" s="244"/>
      <c r="N42" s="244"/>
      <c r="O42" s="244"/>
      <c r="P42" s="244">
        <f>ROUND(SUM(O42:O43),3)</f>
        <v>50</v>
      </c>
      <c r="Q42" s="245"/>
      <c r="R42" s="245"/>
      <c r="S42" s="245">
        <v>500000</v>
      </c>
      <c r="T42" s="245">
        <v>500000</v>
      </c>
      <c r="U42" s="246">
        <f>P42*Q42</f>
        <v>0</v>
      </c>
      <c r="V42" s="246">
        <f>P42*R42</f>
        <v>0</v>
      </c>
      <c r="W42" s="246">
        <f>P42*S42</f>
        <v>25000000</v>
      </c>
      <c r="X42" s="246">
        <f>P42*T42</f>
        <v>25000000</v>
      </c>
      <c r="Y42" s="244"/>
      <c r="Z42" s="244"/>
      <c r="AA42" s="244"/>
    </row>
    <row r="43" ht="15.75" customHeight="1" spans="1:39">
      <c r="A43" s="162"/>
      <c r="B43" s="21" t="s">
        <v>87</v>
      </c>
      <c r="C43" s="22"/>
      <c r="D43" s="22"/>
      <c r="E43" s="21"/>
      <c r="F43" s="239" t="s">
        <v>92</v>
      </c>
      <c r="G43" s="21"/>
      <c r="H43" s="232"/>
      <c r="I43" s="232"/>
      <c r="J43" s="232"/>
      <c r="K43" s="232"/>
      <c r="L43" s="232"/>
      <c r="M43" s="232"/>
      <c r="N43" s="232"/>
      <c r="O43" s="232">
        <v>50</v>
      </c>
      <c r="P43" s="232"/>
      <c r="Q43" s="234"/>
      <c r="R43" s="234"/>
      <c r="S43" s="234"/>
      <c r="T43" s="234"/>
      <c r="U43" s="235"/>
      <c r="V43" s="235"/>
      <c r="W43" s="235"/>
      <c r="X43" s="235"/>
      <c r="Y43" s="232"/>
      <c r="Z43" s="232"/>
      <c r="AA43" s="232"/>
    </row>
    <row r="44" ht="28.5" customHeight="1" spans="1:39">
      <c r="A44" s="240">
        <v>8</v>
      </c>
      <c r="B44" s="241"/>
      <c r="C44" s="242"/>
      <c r="D44" s="242"/>
      <c r="E44" s="241" t="s">
        <v>53</v>
      </c>
      <c r="F44" s="243" t="s">
        <v>93</v>
      </c>
      <c r="G44" s="241"/>
      <c r="H44" s="244"/>
      <c r="I44" s="244"/>
      <c r="J44" s="244"/>
      <c r="K44" s="244"/>
      <c r="L44" s="244"/>
      <c r="M44" s="244"/>
      <c r="N44" s="244"/>
      <c r="O44" s="244"/>
      <c r="P44" s="244">
        <f>ROUND(SUM(O44:O46),3)</f>
        <v>5</v>
      </c>
      <c r="Q44" s="245">
        <v>2000000</v>
      </c>
      <c r="R44" s="245"/>
      <c r="S44" s="245"/>
      <c r="T44" s="245"/>
      <c r="U44" s="246">
        <f>P44*Q44</f>
        <v>10000000</v>
      </c>
      <c r="V44" s="246">
        <f>P44*R44</f>
        <v>0</v>
      </c>
      <c r="W44" s="246">
        <f>P44*S44</f>
        <v>0</v>
      </c>
      <c r="X44" s="246">
        <f>P44*T44</f>
        <v>0</v>
      </c>
      <c r="Y44" s="244"/>
      <c r="Z44" s="244"/>
      <c r="AA44" s="244"/>
    </row>
    <row r="45" ht="15.75" customHeight="1" spans="1:39">
      <c r="A45" s="162"/>
      <c r="B45" s="21"/>
      <c r="C45" s="22"/>
      <c r="D45" s="22"/>
      <c r="E45" s="21"/>
      <c r="F45" s="247" t="s">
        <v>94</v>
      </c>
      <c r="G45" s="21"/>
      <c r="H45" s="232"/>
      <c r="I45" s="232"/>
      <c r="J45" s="232"/>
      <c r="K45" s="232"/>
      <c r="L45" s="232"/>
      <c r="M45" s="232"/>
      <c r="N45" s="232"/>
      <c r="O45" s="232"/>
      <c r="P45" s="232"/>
      <c r="Q45" s="234"/>
      <c r="R45" s="234"/>
      <c r="S45" s="234"/>
      <c r="T45" s="234"/>
      <c r="U45" s="235"/>
      <c r="V45" s="235"/>
      <c r="W45" s="235"/>
      <c r="X45" s="235"/>
      <c r="Y45" s="232"/>
      <c r="Z45" s="232"/>
      <c r="AA45" s="232"/>
    </row>
    <row r="46" ht="15.75" customHeight="1" spans="1:39">
      <c r="A46" s="162"/>
      <c r="B46" s="21" t="s">
        <v>87</v>
      </c>
      <c r="C46" s="22"/>
      <c r="D46" s="22"/>
      <c r="E46" s="21"/>
      <c r="F46" s="239" t="s">
        <v>55</v>
      </c>
      <c r="G46" s="21"/>
      <c r="H46" s="232"/>
      <c r="I46" s="232"/>
      <c r="J46" s="232"/>
      <c r="K46" s="232"/>
      <c r="L46" s="232"/>
      <c r="M46" s="232"/>
      <c r="N46" s="232"/>
      <c r="O46" s="232">
        <v>5</v>
      </c>
      <c r="P46" s="232"/>
      <c r="Q46" s="234"/>
      <c r="R46" s="234"/>
      <c r="S46" s="234"/>
      <c r="T46" s="234"/>
      <c r="U46" s="235"/>
      <c r="V46" s="235"/>
      <c r="W46" s="235"/>
      <c r="X46" s="235"/>
      <c r="Y46" s="232"/>
      <c r="Z46" s="232"/>
      <c r="AA46" s="232"/>
    </row>
    <row r="47" ht="28.5" customHeight="1" spans="1:39">
      <c r="A47" s="162">
        <v>9</v>
      </c>
      <c r="B47" s="21"/>
      <c r="C47" s="22" t="s">
        <v>95</v>
      </c>
      <c r="D47" s="22" t="str">
        <f>""</f>
        <v/>
      </c>
      <c r="E47" s="21" t="s">
        <v>95</v>
      </c>
      <c r="F47" s="236" t="s">
        <v>96</v>
      </c>
      <c r="G47" s="21" t="s">
        <v>47</v>
      </c>
      <c r="H47" s="232"/>
      <c r="I47" s="232"/>
      <c r="J47" s="232"/>
      <c r="K47" s="232"/>
      <c r="L47" s="232"/>
      <c r="M47" s="232"/>
      <c r="N47" s="232"/>
      <c r="O47" s="232"/>
      <c r="P47" s="232">
        <f>ROUND(SUM(O47:O51),3)</f>
        <v>0.312</v>
      </c>
      <c r="Q47" s="238">
        <v>1094184</v>
      </c>
      <c r="R47" s="234"/>
      <c r="S47" s="238">
        <v>356653</v>
      </c>
      <c r="T47" s="234"/>
      <c r="U47" s="235">
        <f>P47*Q47</f>
        <v>341385.408</v>
      </c>
      <c r="V47" s="235">
        <f>P47*R47</f>
        <v>0</v>
      </c>
      <c r="W47" s="235">
        <f>P47*S47</f>
        <v>111275.736</v>
      </c>
      <c r="X47" s="235">
        <f>P47*T47</f>
        <v>0</v>
      </c>
      <c r="Y47" s="232"/>
      <c r="Z47" s="232"/>
      <c r="AA47" s="232"/>
      <c r="AC47" s="205" t="s">
        <v>48</v>
      </c>
      <c r="AD47" s="205" t="s">
        <v>49</v>
      </c>
      <c r="AE47" s="206" t="s">
        <v>97</v>
      </c>
      <c r="AF47" s="206" t="s">
        <v>98</v>
      </c>
      <c r="AM47" s="205" t="s">
        <v>51</v>
      </c>
    </row>
    <row r="48" ht="40.5" customHeight="1" spans="1:39">
      <c r="A48" s="162"/>
      <c r="B48" s="21"/>
      <c r="C48" s="22"/>
      <c r="D48" s="22"/>
      <c r="E48" s="21"/>
      <c r="F48" s="247" t="s">
        <v>99</v>
      </c>
      <c r="G48" s="21"/>
      <c r="H48" s="232"/>
      <c r="I48" s="232"/>
      <c r="J48" s="232"/>
      <c r="K48" s="232"/>
      <c r="L48" s="232"/>
      <c r="M48" s="232"/>
      <c r="N48" s="232"/>
      <c r="O48" s="232"/>
      <c r="P48" s="232"/>
      <c r="Q48" s="234"/>
      <c r="R48" s="234"/>
      <c r="S48" s="234"/>
      <c r="T48" s="234"/>
      <c r="U48" s="235"/>
      <c r="V48" s="235"/>
      <c r="W48" s="235"/>
      <c r="X48" s="235"/>
      <c r="Y48" s="232"/>
      <c r="Z48" s="232"/>
      <c r="AA48" s="232"/>
    </row>
    <row r="49" ht="15.75" customHeight="1" spans="1:39">
      <c r="A49" s="255"/>
      <c r="B49" s="256" t="s">
        <v>100</v>
      </c>
      <c r="C49" s="257"/>
      <c r="D49" s="257"/>
      <c r="E49" s="256"/>
      <c r="F49" s="258" t="s">
        <v>101</v>
      </c>
      <c r="G49" s="256"/>
      <c r="H49" s="259"/>
      <c r="I49" s="259"/>
      <c r="J49" s="259"/>
      <c r="K49" s="259"/>
      <c r="L49" s="259"/>
      <c r="M49" s="259"/>
      <c r="N49" s="259"/>
      <c r="O49" s="259">
        <v>0.312</v>
      </c>
      <c r="P49" s="259"/>
      <c r="Q49" s="260"/>
      <c r="R49" s="260"/>
      <c r="S49" s="260"/>
      <c r="T49" s="260"/>
      <c r="U49" s="261"/>
      <c r="V49" s="261"/>
      <c r="W49" s="261"/>
      <c r="X49" s="261"/>
      <c r="Y49" s="259"/>
      <c r="Z49" s="259"/>
      <c r="AA49" s="259"/>
    </row>
    <row r="50" ht="15.75" customHeight="1" spans="1:39">
      <c r="A50" s="162"/>
      <c r="B50" s="256"/>
      <c r="C50" s="22"/>
      <c r="D50" s="22"/>
      <c r="E50" s="21"/>
      <c r="F50" s="247" t="s">
        <v>102</v>
      </c>
      <c r="G50" s="21"/>
      <c r="H50" s="232"/>
      <c r="I50" s="232"/>
      <c r="J50" s="232"/>
      <c r="K50" s="232"/>
      <c r="L50" s="232"/>
      <c r="M50" s="232"/>
      <c r="N50" s="232"/>
      <c r="O50" s="232"/>
      <c r="P50" s="232"/>
      <c r="Q50" s="234"/>
      <c r="R50" s="234"/>
      <c r="S50" s="234"/>
      <c r="T50" s="234"/>
      <c r="U50" s="235"/>
      <c r="V50" s="235"/>
      <c r="W50" s="235"/>
      <c r="X50" s="235"/>
      <c r="Y50" s="232"/>
      <c r="Z50" s="232"/>
      <c r="AA50" s="232"/>
    </row>
    <row r="51" ht="15.75" customHeight="1" spans="1:39">
      <c r="A51" s="162"/>
      <c r="B51" s="256"/>
      <c r="C51" s="22"/>
      <c r="D51" s="22"/>
      <c r="E51" s="21"/>
      <c r="F51" s="247" t="s">
        <v>103</v>
      </c>
      <c r="G51" s="21"/>
      <c r="H51" s="232"/>
      <c r="I51" s="232"/>
      <c r="J51" s="232"/>
      <c r="K51" s="232"/>
      <c r="L51" s="232"/>
      <c r="M51" s="232"/>
      <c r="N51" s="232"/>
      <c r="O51" s="232"/>
      <c r="P51" s="232"/>
      <c r="Q51" s="234"/>
      <c r="R51" s="234"/>
      <c r="S51" s="234"/>
      <c r="T51" s="234"/>
      <c r="U51" s="235"/>
      <c r="V51" s="235"/>
      <c r="W51" s="235"/>
      <c r="X51" s="235"/>
      <c r="Y51" s="232"/>
      <c r="Z51" s="232"/>
      <c r="AA51" s="232"/>
    </row>
    <row r="52" ht="40.5" customHeight="1" spans="1:39">
      <c r="A52" s="162">
        <v>10</v>
      </c>
      <c r="B52" s="256" t="s">
        <v>104</v>
      </c>
      <c r="C52" s="22" t="s">
        <v>105</v>
      </c>
      <c r="D52" s="22" t="str">
        <f>""</f>
        <v/>
      </c>
      <c r="E52" s="21" t="s">
        <v>105</v>
      </c>
      <c r="F52" s="236" t="s">
        <v>106</v>
      </c>
      <c r="G52" s="21" t="s">
        <v>107</v>
      </c>
      <c r="H52" s="232"/>
      <c r="I52" s="232"/>
      <c r="J52" s="232"/>
      <c r="K52" s="232"/>
      <c r="L52" s="232"/>
      <c r="M52" s="232"/>
      <c r="N52" s="232"/>
      <c r="O52" s="232"/>
      <c r="P52" s="232">
        <f>ROUND(SUM(O52:O55),3)</f>
        <v>147.588</v>
      </c>
      <c r="Q52" s="238">
        <v>2546</v>
      </c>
      <c r="R52" s="234"/>
      <c r="S52" s="238">
        <v>85503</v>
      </c>
      <c r="T52" s="238">
        <v>745410</v>
      </c>
      <c r="U52" s="235">
        <f>P52*Q52</f>
        <v>375759.048</v>
      </c>
      <c r="V52" s="235">
        <f>P52*R52</f>
        <v>0</v>
      </c>
      <c r="W52" s="235">
        <f>P52*S52</f>
        <v>12619216.764</v>
      </c>
      <c r="X52" s="235">
        <f>P52*T52</f>
        <v>110013571.08</v>
      </c>
      <c r="Y52" s="232"/>
      <c r="Z52" s="232"/>
      <c r="AA52" s="232"/>
      <c r="AC52" s="205" t="s">
        <v>48</v>
      </c>
      <c r="AD52" s="205" t="s">
        <v>49</v>
      </c>
      <c r="AE52" s="206" t="s">
        <v>108</v>
      </c>
      <c r="AF52" s="206" t="s">
        <v>109</v>
      </c>
      <c r="AG52" s="206" t="s">
        <v>110</v>
      </c>
      <c r="AM52" s="205" t="s">
        <v>51</v>
      </c>
    </row>
    <row r="53" ht="28.5" customHeight="1" spans="1:39">
      <c r="A53" s="162"/>
      <c r="B53" s="256"/>
      <c r="C53" s="22"/>
      <c r="D53" s="22"/>
      <c r="E53" s="21"/>
      <c r="F53" s="247" t="s">
        <v>111</v>
      </c>
      <c r="G53" s="21"/>
      <c r="H53" s="232"/>
      <c r="I53" s="232"/>
      <c r="J53" s="232"/>
      <c r="K53" s="232"/>
      <c r="L53" s="232"/>
      <c r="M53" s="232"/>
      <c r="N53" s="232"/>
      <c r="O53" s="232"/>
      <c r="P53" s="232"/>
      <c r="Q53" s="234"/>
      <c r="R53" s="234"/>
      <c r="S53" s="234"/>
      <c r="T53" s="234"/>
      <c r="U53" s="235"/>
      <c r="V53" s="235"/>
      <c r="W53" s="235"/>
      <c r="X53" s="235"/>
      <c r="Y53" s="232"/>
      <c r="Z53" s="232"/>
      <c r="AA53" s="232"/>
    </row>
    <row r="54" ht="28.5" customHeight="1" spans="1:39">
      <c r="A54" s="162"/>
      <c r="B54" s="256" t="s">
        <v>87</v>
      </c>
      <c r="C54" s="22"/>
      <c r="D54" s="22"/>
      <c r="E54" s="21"/>
      <c r="F54" s="239" t="s">
        <v>112</v>
      </c>
      <c r="G54" s="21"/>
      <c r="H54" s="232"/>
      <c r="I54" s="232"/>
      <c r="J54" s="232"/>
      <c r="K54" s="232"/>
      <c r="L54" s="232"/>
      <c r="M54" s="232"/>
      <c r="N54" s="232"/>
      <c r="O54" s="232">
        <v>125.547</v>
      </c>
      <c r="P54" s="232"/>
      <c r="Q54" s="234"/>
      <c r="R54" s="234"/>
      <c r="S54" s="234"/>
      <c r="T54" s="234"/>
      <c r="U54" s="235"/>
      <c r="V54" s="235"/>
      <c r="W54" s="235"/>
      <c r="X54" s="235"/>
      <c r="Y54" s="232"/>
      <c r="Z54" s="232"/>
      <c r="AA54" s="232"/>
    </row>
    <row r="55" ht="28.5" customHeight="1" spans="1:39">
      <c r="A55" s="162"/>
      <c r="B55" s="256" t="s">
        <v>87</v>
      </c>
      <c r="C55" s="22"/>
      <c r="D55" s="22"/>
      <c r="E55" s="21"/>
      <c r="F55" s="239" t="s">
        <v>113</v>
      </c>
      <c r="G55" s="21"/>
      <c r="H55" s="232"/>
      <c r="I55" s="232"/>
      <c r="J55" s="232"/>
      <c r="K55" s="232"/>
      <c r="L55" s="232"/>
      <c r="M55" s="232"/>
      <c r="N55" s="232"/>
      <c r="O55" s="232">
        <v>22.041</v>
      </c>
      <c r="P55" s="232"/>
      <c r="Q55" s="234"/>
      <c r="R55" s="234"/>
      <c r="S55" s="234"/>
      <c r="T55" s="234"/>
      <c r="U55" s="235"/>
      <c r="V55" s="235"/>
      <c r="W55" s="235"/>
      <c r="X55" s="235"/>
      <c r="Y55" s="232"/>
      <c r="Z55" s="232"/>
      <c r="AA55" s="232"/>
    </row>
    <row r="56" ht="40.5" customHeight="1" spans="1:39">
      <c r="A56" s="162">
        <v>11</v>
      </c>
      <c r="B56" s="256" t="s">
        <v>81</v>
      </c>
      <c r="C56" s="22" t="s">
        <v>114</v>
      </c>
      <c r="D56" s="22" t="str">
        <f>""</f>
        <v/>
      </c>
      <c r="E56" s="21" t="s">
        <v>114</v>
      </c>
      <c r="F56" s="236" t="s">
        <v>115</v>
      </c>
      <c r="G56" s="21" t="s">
        <v>116</v>
      </c>
      <c r="H56" s="232"/>
      <c r="I56" s="232"/>
      <c r="J56" s="232"/>
      <c r="K56" s="232"/>
      <c r="L56" s="232"/>
      <c r="M56" s="232"/>
      <c r="N56" s="232"/>
      <c r="O56" s="232"/>
      <c r="P56" s="232">
        <f>ROUND(SUM(O56:O60),3)</f>
        <v>13.283</v>
      </c>
      <c r="Q56" s="234"/>
      <c r="R56" s="234"/>
      <c r="S56" s="238">
        <v>734322</v>
      </c>
      <c r="T56" s="238">
        <v>1038972</v>
      </c>
      <c r="U56" s="235">
        <f>P56*Q56</f>
        <v>0</v>
      </c>
      <c r="V56" s="235">
        <f>P56*R56</f>
        <v>0</v>
      </c>
      <c r="W56" s="235">
        <f>P56*S56</f>
        <v>9753999.126</v>
      </c>
      <c r="X56" s="235">
        <f>P56*T56</f>
        <v>13800665.076</v>
      </c>
      <c r="Y56" s="232"/>
      <c r="Z56" s="232"/>
      <c r="AA56" s="232"/>
      <c r="AC56" s="205" t="s">
        <v>48</v>
      </c>
      <c r="AD56" s="205" t="s">
        <v>49</v>
      </c>
      <c r="AF56" s="206" t="s">
        <v>117</v>
      </c>
      <c r="AG56" s="206" t="s">
        <v>118</v>
      </c>
      <c r="AM56" s="205" t="s">
        <v>51</v>
      </c>
    </row>
    <row r="57" ht="28.5" customHeight="1" spans="1:39">
      <c r="A57" s="162"/>
      <c r="B57" s="256"/>
      <c r="C57" s="22"/>
      <c r="D57" s="22"/>
      <c r="E57" s="21"/>
      <c r="F57" s="247" t="s">
        <v>119</v>
      </c>
      <c r="G57" s="21"/>
      <c r="H57" s="232"/>
      <c r="I57" s="232"/>
      <c r="J57" s="232"/>
      <c r="K57" s="232"/>
      <c r="L57" s="232"/>
      <c r="M57" s="232"/>
      <c r="N57" s="232"/>
      <c r="O57" s="232"/>
      <c r="P57" s="232"/>
      <c r="Q57" s="234"/>
      <c r="R57" s="234"/>
      <c r="S57" s="234"/>
      <c r="T57" s="234"/>
      <c r="U57" s="235"/>
      <c r="V57" s="235"/>
      <c r="W57" s="235"/>
      <c r="X57" s="235"/>
      <c r="Y57" s="232"/>
      <c r="Z57" s="232"/>
      <c r="AA57" s="232"/>
    </row>
    <row r="58" ht="28.5" customHeight="1" spans="1:39">
      <c r="A58" s="162"/>
      <c r="B58" s="256" t="s">
        <v>87</v>
      </c>
      <c r="C58" s="22"/>
      <c r="D58" s="22"/>
      <c r="E58" s="21"/>
      <c r="F58" s="239" t="s">
        <v>120</v>
      </c>
      <c r="G58" s="21"/>
      <c r="H58" s="232"/>
      <c r="I58" s="232"/>
      <c r="J58" s="232"/>
      <c r="K58" s="232"/>
      <c r="L58" s="232"/>
      <c r="M58" s="232"/>
      <c r="N58" s="232"/>
      <c r="O58" s="232">
        <v>11.299</v>
      </c>
      <c r="P58" s="232"/>
      <c r="Q58" s="234"/>
      <c r="R58" s="234"/>
      <c r="S58" s="234"/>
      <c r="T58" s="234"/>
      <c r="U58" s="235"/>
      <c r="V58" s="235"/>
      <c r="W58" s="235"/>
      <c r="X58" s="235"/>
      <c r="Y58" s="232"/>
      <c r="Z58" s="232"/>
      <c r="AA58" s="232"/>
    </row>
    <row r="59" ht="28.5" customHeight="1" spans="1:39">
      <c r="A59" s="162"/>
      <c r="B59" s="256" t="s">
        <v>87</v>
      </c>
      <c r="C59" s="22"/>
      <c r="D59" s="22"/>
      <c r="E59" s="21"/>
      <c r="F59" s="239" t="s">
        <v>121</v>
      </c>
      <c r="G59" s="21"/>
      <c r="H59" s="232"/>
      <c r="I59" s="232"/>
      <c r="J59" s="232"/>
      <c r="K59" s="232"/>
      <c r="L59" s="232"/>
      <c r="M59" s="232"/>
      <c r="N59" s="232"/>
      <c r="O59" s="232">
        <v>1.984</v>
      </c>
      <c r="P59" s="232"/>
      <c r="Q59" s="234"/>
      <c r="R59" s="234"/>
      <c r="S59" s="234"/>
      <c r="T59" s="234"/>
      <c r="U59" s="235"/>
      <c r="V59" s="235"/>
      <c r="W59" s="235"/>
      <c r="X59" s="235"/>
      <c r="Y59" s="232"/>
      <c r="Z59" s="232"/>
      <c r="AA59" s="232"/>
    </row>
    <row r="60" ht="28.5" customHeight="1" spans="1:39">
      <c r="A60" s="162"/>
      <c r="B60" s="256"/>
      <c r="C60" s="22"/>
      <c r="D60" s="22"/>
      <c r="E60" s="21"/>
      <c r="F60" s="247" t="s">
        <v>122</v>
      </c>
      <c r="G60" s="21"/>
      <c r="H60" s="232"/>
      <c r="I60" s="232"/>
      <c r="J60" s="232"/>
      <c r="K60" s="232"/>
      <c r="L60" s="232"/>
      <c r="M60" s="232"/>
      <c r="N60" s="232"/>
      <c r="O60" s="232"/>
      <c r="P60" s="232"/>
      <c r="Q60" s="234"/>
      <c r="R60" s="234"/>
      <c r="S60" s="234"/>
      <c r="T60" s="234"/>
      <c r="U60" s="235"/>
      <c r="V60" s="235"/>
      <c r="W60" s="235"/>
      <c r="X60" s="235"/>
      <c r="Y60" s="232"/>
      <c r="Z60" s="232"/>
      <c r="AA60" s="232"/>
    </row>
    <row r="61" ht="28.5" customHeight="1" spans="1:39">
      <c r="A61" s="240">
        <v>12</v>
      </c>
      <c r="B61" s="262"/>
      <c r="C61" s="242"/>
      <c r="D61" s="242"/>
      <c r="E61" s="241" t="s">
        <v>53</v>
      </c>
      <c r="F61" s="243" t="s">
        <v>123</v>
      </c>
      <c r="G61" s="241" t="s">
        <v>124</v>
      </c>
      <c r="H61" s="244"/>
      <c r="I61" s="244"/>
      <c r="J61" s="244"/>
      <c r="K61" s="244"/>
      <c r="L61" s="244"/>
      <c r="M61" s="244"/>
      <c r="N61" s="244"/>
      <c r="O61" s="244"/>
      <c r="P61" s="244">
        <f>ROUND(SUM(O61:O63),3)</f>
        <v>1500</v>
      </c>
      <c r="Q61" s="245">
        <v>6000</v>
      </c>
      <c r="R61" s="245"/>
      <c r="S61" s="245"/>
      <c r="T61" s="245"/>
      <c r="U61" s="246">
        <f>P61*Q61</f>
        <v>9000000</v>
      </c>
      <c r="V61" s="246">
        <f>P61*R61</f>
        <v>0</v>
      </c>
      <c r="W61" s="246">
        <f>P61*S61</f>
        <v>0</v>
      </c>
      <c r="X61" s="246">
        <f>P61*T61</f>
        <v>0</v>
      </c>
      <c r="Y61" s="244"/>
      <c r="Z61" s="244"/>
      <c r="AA61" s="244"/>
    </row>
    <row r="62" ht="28.5" customHeight="1" spans="1:39">
      <c r="A62" s="162"/>
      <c r="B62" s="256"/>
      <c r="C62" s="22"/>
      <c r="D62" s="22"/>
      <c r="E62" s="21"/>
      <c r="F62" s="247" t="s">
        <v>125</v>
      </c>
      <c r="G62" s="21"/>
      <c r="H62" s="232"/>
      <c r="I62" s="232"/>
      <c r="J62" s="232"/>
      <c r="K62" s="232"/>
      <c r="L62" s="232"/>
      <c r="M62" s="232"/>
      <c r="N62" s="232"/>
      <c r="O62" s="232"/>
      <c r="P62" s="232"/>
      <c r="Q62" s="234"/>
      <c r="R62" s="234"/>
      <c r="S62" s="234"/>
      <c r="T62" s="234"/>
      <c r="U62" s="235"/>
      <c r="V62" s="235"/>
      <c r="W62" s="235"/>
      <c r="X62" s="235"/>
      <c r="Y62" s="232"/>
      <c r="Z62" s="232"/>
      <c r="AA62" s="232"/>
    </row>
    <row r="63" ht="15.75" customHeight="1" spans="1:39">
      <c r="A63" s="162"/>
      <c r="B63" s="256" t="s">
        <v>87</v>
      </c>
      <c r="C63" s="22"/>
      <c r="D63" s="22"/>
      <c r="E63" s="21"/>
      <c r="F63" s="239" t="s">
        <v>126</v>
      </c>
      <c r="G63" s="21"/>
      <c r="H63" s="232"/>
      <c r="I63" s="232"/>
      <c r="J63" s="232"/>
      <c r="K63" s="232"/>
      <c r="L63" s="232"/>
      <c r="M63" s="232"/>
      <c r="N63" s="232"/>
      <c r="O63" s="232">
        <v>1500</v>
      </c>
      <c r="P63" s="232"/>
      <c r="Q63" s="234"/>
      <c r="R63" s="234"/>
      <c r="S63" s="234"/>
      <c r="T63" s="234"/>
      <c r="U63" s="235"/>
      <c r="V63" s="235"/>
      <c r="W63" s="235"/>
      <c r="X63" s="235"/>
      <c r="Y63" s="232"/>
      <c r="Z63" s="232"/>
      <c r="AA63" s="232"/>
    </row>
    <row r="64" ht="28.5" customHeight="1" spans="1:39">
      <c r="A64" s="162">
        <v>13</v>
      </c>
      <c r="B64" s="256" t="s">
        <v>127</v>
      </c>
      <c r="C64" s="22" t="s">
        <v>114</v>
      </c>
      <c r="D64" s="22" t="str">
        <f>""</f>
        <v/>
      </c>
      <c r="E64" s="21" t="s">
        <v>114</v>
      </c>
      <c r="F64" s="236" t="s">
        <v>128</v>
      </c>
      <c r="G64" s="21" t="s">
        <v>116</v>
      </c>
      <c r="H64" s="232"/>
      <c r="I64" s="232"/>
      <c r="J64" s="232"/>
      <c r="K64" s="232"/>
      <c r="L64" s="232"/>
      <c r="M64" s="232"/>
      <c r="N64" s="232"/>
      <c r="O64" s="232"/>
      <c r="P64" s="232">
        <f>ROUND(SUM(O64:O67),3)</f>
        <v>12.555</v>
      </c>
      <c r="Q64" s="234"/>
      <c r="R64" s="234"/>
      <c r="S64" s="238">
        <v>734322</v>
      </c>
      <c r="T64" s="238">
        <v>1038972</v>
      </c>
      <c r="U64" s="235">
        <f>P64*Q64</f>
        <v>0</v>
      </c>
      <c r="V64" s="235">
        <f>P64*R64</f>
        <v>0</v>
      </c>
      <c r="W64" s="235">
        <f>P64*S64</f>
        <v>9219412.71</v>
      </c>
      <c r="X64" s="235">
        <f>P64*T64</f>
        <v>13044293.46</v>
      </c>
      <c r="Y64" s="232"/>
      <c r="Z64" s="232"/>
      <c r="AA64" s="232"/>
      <c r="AC64" s="205" t="s">
        <v>48</v>
      </c>
      <c r="AD64" s="205" t="s">
        <v>49</v>
      </c>
      <c r="AF64" s="206" t="s">
        <v>117</v>
      </c>
      <c r="AG64" s="206" t="s">
        <v>118</v>
      </c>
      <c r="AM64" s="205" t="s">
        <v>51</v>
      </c>
    </row>
    <row r="65" customHeight="1" spans="1:39">
      <c r="A65" s="162"/>
      <c r="B65" s="256"/>
      <c r="C65" s="22"/>
      <c r="D65" s="22"/>
      <c r="E65" s="21"/>
      <c r="F65" s="247" t="s">
        <v>129</v>
      </c>
      <c r="G65" s="21"/>
      <c r="H65" s="232"/>
      <c r="I65" s="232"/>
      <c r="J65" s="232"/>
      <c r="K65" s="232"/>
      <c r="L65" s="232"/>
      <c r="M65" s="232"/>
      <c r="N65" s="232"/>
      <c r="O65" s="232"/>
      <c r="P65" s="232"/>
      <c r="Q65" s="234"/>
      <c r="R65" s="234"/>
      <c r="S65" s="234"/>
      <c r="T65" s="234"/>
      <c r="U65" s="235"/>
      <c r="V65" s="235"/>
      <c r="W65" s="235"/>
      <c r="X65" s="235"/>
      <c r="Y65" s="232"/>
      <c r="Z65" s="232"/>
      <c r="AA65" s="232"/>
    </row>
    <row r="66" customHeight="1" spans="1:39">
      <c r="A66" s="162"/>
      <c r="B66" s="256" t="s">
        <v>87</v>
      </c>
      <c r="C66" s="22"/>
      <c r="D66" s="22"/>
      <c r="E66" s="21"/>
      <c r="F66" s="239">
        <f>P52/100+P56</f>
        <v>14.75888</v>
      </c>
      <c r="G66" s="21"/>
      <c r="H66" s="232"/>
      <c r="I66" s="232"/>
      <c r="J66" s="232"/>
      <c r="K66" s="232"/>
      <c r="L66" s="232"/>
      <c r="M66" s="232"/>
      <c r="N66" s="232"/>
      <c r="O66" s="232">
        <v>14.759</v>
      </c>
      <c r="P66" s="232"/>
      <c r="Q66" s="234"/>
      <c r="R66" s="234"/>
      <c r="S66" s="234"/>
      <c r="T66" s="234"/>
      <c r="U66" s="235"/>
      <c r="V66" s="235"/>
      <c r="W66" s="235"/>
      <c r="X66" s="235"/>
      <c r="Y66" s="232"/>
      <c r="Z66" s="232"/>
      <c r="AA66" s="232"/>
    </row>
    <row r="67" customHeight="1" spans="1:39">
      <c r="A67" s="162"/>
      <c r="B67" s="256" t="s">
        <v>87</v>
      </c>
      <c r="C67" s="22"/>
      <c r="D67" s="22"/>
      <c r="E67" s="21"/>
      <c r="F67" s="239" t="s">
        <v>130</v>
      </c>
      <c r="G67" s="21"/>
      <c r="H67" s="232"/>
      <c r="I67" s="232"/>
      <c r="J67" s="232"/>
      <c r="K67" s="232"/>
      <c r="L67" s="232"/>
      <c r="M67" s="232"/>
      <c r="N67" s="232"/>
      <c r="O67" s="232">
        <v>-2.204</v>
      </c>
      <c r="P67" s="232"/>
      <c r="Q67" s="234"/>
      <c r="R67" s="234"/>
      <c r="S67" s="234"/>
      <c r="T67" s="234"/>
      <c r="U67" s="235"/>
      <c r="V67" s="235"/>
      <c r="W67" s="235"/>
      <c r="X67" s="235"/>
      <c r="Y67" s="232"/>
      <c r="Z67" s="232"/>
      <c r="AA67" s="232"/>
    </row>
    <row r="68" customHeight="1" spans="1:39">
      <c r="A68" s="162">
        <v>14</v>
      </c>
      <c r="B68" s="256"/>
      <c r="C68" s="22" t="s">
        <v>131</v>
      </c>
      <c r="D68" s="22" t="str">
        <f>""</f>
        <v/>
      </c>
      <c r="E68" s="21" t="s">
        <v>131</v>
      </c>
      <c r="F68" s="236" t="s">
        <v>132</v>
      </c>
      <c r="G68" s="21" t="s">
        <v>116</v>
      </c>
      <c r="H68" s="232"/>
      <c r="I68" s="232"/>
      <c r="J68" s="232"/>
      <c r="K68" s="232"/>
      <c r="L68" s="232"/>
      <c r="M68" s="232"/>
      <c r="N68" s="232"/>
      <c r="O68" s="232"/>
      <c r="P68" s="232">
        <f>ROUND(SUM(O68:O70),3)</f>
        <v>12.555</v>
      </c>
      <c r="Q68" s="234"/>
      <c r="R68" s="234"/>
      <c r="S68" s="234"/>
      <c r="T68" s="238">
        <v>2262256</v>
      </c>
      <c r="U68" s="235">
        <f>P68*Q68</f>
        <v>0</v>
      </c>
      <c r="V68" s="235">
        <f>P68*R68</f>
        <v>0</v>
      </c>
      <c r="W68" s="235">
        <f>P68*S68</f>
        <v>0</v>
      </c>
      <c r="X68" s="235">
        <f>P68*T68</f>
        <v>28402624.08</v>
      </c>
      <c r="Y68" s="232"/>
      <c r="Z68" s="232"/>
      <c r="AA68" s="232"/>
      <c r="AC68" s="205" t="s">
        <v>48</v>
      </c>
      <c r="AD68" s="205" t="s">
        <v>49</v>
      </c>
      <c r="AG68" s="206" t="s">
        <v>133</v>
      </c>
      <c r="AM68" s="205" t="s">
        <v>51</v>
      </c>
    </row>
    <row r="69" customHeight="1" spans="1:39">
      <c r="A69" s="162"/>
      <c r="B69" s="256"/>
      <c r="C69" s="22"/>
      <c r="D69" s="22"/>
      <c r="E69" s="21"/>
      <c r="F69" s="247" t="s">
        <v>134</v>
      </c>
      <c r="G69" s="21"/>
      <c r="H69" s="232"/>
      <c r="I69" s="232"/>
      <c r="J69" s="232"/>
      <c r="K69" s="232"/>
      <c r="L69" s="232"/>
      <c r="M69" s="232"/>
      <c r="N69" s="232"/>
      <c r="O69" s="232"/>
      <c r="P69" s="232"/>
      <c r="Q69" s="234"/>
      <c r="R69" s="234"/>
      <c r="S69" s="234"/>
      <c r="T69" s="234"/>
      <c r="U69" s="235"/>
      <c r="V69" s="235"/>
      <c r="W69" s="235"/>
      <c r="X69" s="235"/>
      <c r="Y69" s="232"/>
      <c r="Z69" s="232"/>
      <c r="AA69" s="232"/>
    </row>
    <row r="70" customHeight="1" spans="1:39">
      <c r="A70" s="162"/>
      <c r="B70" s="256" t="s">
        <v>87</v>
      </c>
      <c r="C70" s="22"/>
      <c r="D70" s="22"/>
      <c r="E70" s="21"/>
      <c r="F70" s="239">
        <f>P64</f>
        <v>12.555</v>
      </c>
      <c r="G70" s="21"/>
      <c r="H70" s="232"/>
      <c r="I70" s="232"/>
      <c r="J70" s="232"/>
      <c r="K70" s="232"/>
      <c r="L70" s="232"/>
      <c r="M70" s="232"/>
      <c r="N70" s="232"/>
      <c r="O70" s="232">
        <v>12.555</v>
      </c>
      <c r="P70" s="232"/>
      <c r="Q70" s="234"/>
      <c r="R70" s="234"/>
      <c r="S70" s="234"/>
      <c r="T70" s="234"/>
      <c r="U70" s="235"/>
      <c r="V70" s="235"/>
      <c r="W70" s="235"/>
      <c r="X70" s="235"/>
      <c r="Y70" s="232"/>
      <c r="Z70" s="232"/>
      <c r="AA70" s="232"/>
    </row>
    <row r="71" customHeight="1" spans="1:39">
      <c r="A71" s="162">
        <v>15</v>
      </c>
      <c r="B71" s="256"/>
      <c r="C71" s="22" t="s">
        <v>135</v>
      </c>
      <c r="D71" s="22" t="str">
        <f>""</f>
        <v/>
      </c>
      <c r="E71" s="21" t="s">
        <v>135</v>
      </c>
      <c r="F71" s="236" t="s">
        <v>136</v>
      </c>
      <c r="G71" s="21" t="s">
        <v>116</v>
      </c>
      <c r="H71" s="232"/>
      <c r="I71" s="232"/>
      <c r="J71" s="232"/>
      <c r="K71" s="232"/>
      <c r="L71" s="232"/>
      <c r="M71" s="232"/>
      <c r="N71" s="232"/>
      <c r="O71" s="232"/>
      <c r="P71" s="232">
        <f>ROUND(SUM(O71:O74),3)</f>
        <v>12.555</v>
      </c>
      <c r="Q71" s="234"/>
      <c r="R71" s="234"/>
      <c r="S71" s="234"/>
      <c r="T71" s="238">
        <f>1042605*AA71</f>
        <v>4170420</v>
      </c>
      <c r="U71" s="235">
        <f>P71*Q71</f>
        <v>0</v>
      </c>
      <c r="V71" s="235">
        <f>P71*R71</f>
        <v>0</v>
      </c>
      <c r="W71" s="235">
        <f>P71*S71</f>
        <v>0</v>
      </c>
      <c r="X71" s="235">
        <f>P71*T71</f>
        <v>52359623.1</v>
      </c>
      <c r="Y71" s="232"/>
      <c r="Z71" s="232"/>
      <c r="AA71" s="232">
        <v>4</v>
      </c>
      <c r="AC71" s="205" t="s">
        <v>48</v>
      </c>
      <c r="AD71" s="205" t="s">
        <v>49</v>
      </c>
      <c r="AG71" s="206" t="s">
        <v>137</v>
      </c>
      <c r="AM71" s="205" t="s">
        <v>51</v>
      </c>
    </row>
    <row r="72" customHeight="1" spans="1:39">
      <c r="A72" s="162"/>
      <c r="B72" s="256"/>
      <c r="C72" s="22"/>
      <c r="D72" s="22"/>
      <c r="E72" s="21"/>
      <c r="F72" s="247" t="s">
        <v>138</v>
      </c>
      <c r="G72" s="21"/>
      <c r="H72" s="232"/>
      <c r="I72" s="232"/>
      <c r="J72" s="232"/>
      <c r="K72" s="232"/>
      <c r="L72" s="232"/>
      <c r="M72" s="232"/>
      <c r="N72" s="232"/>
      <c r="O72" s="232"/>
      <c r="P72" s="232"/>
      <c r="Q72" s="234"/>
      <c r="R72" s="234"/>
      <c r="S72" s="234"/>
      <c r="T72" s="234"/>
      <c r="U72" s="235"/>
      <c r="V72" s="235"/>
      <c r="W72" s="235"/>
      <c r="X72" s="235"/>
      <c r="Y72" s="232"/>
      <c r="Z72" s="232"/>
      <c r="AA72" s="232"/>
    </row>
    <row r="73" customHeight="1" spans="1:39">
      <c r="A73" s="162"/>
      <c r="B73" s="256" t="s">
        <v>87</v>
      </c>
      <c r="C73" s="22"/>
      <c r="D73" s="22"/>
      <c r="E73" s="21"/>
      <c r="F73" s="239">
        <f>P68</f>
        <v>12.555</v>
      </c>
      <c r="G73" s="21"/>
      <c r="H73" s="232"/>
      <c r="I73" s="232"/>
      <c r="J73" s="232"/>
      <c r="K73" s="232"/>
      <c r="L73" s="232"/>
      <c r="M73" s="232"/>
      <c r="N73" s="232"/>
      <c r="O73" s="232">
        <v>12.555</v>
      </c>
      <c r="P73" s="232"/>
      <c r="Q73" s="234"/>
      <c r="R73" s="234"/>
      <c r="S73" s="234"/>
      <c r="T73" s="234"/>
      <c r="U73" s="235"/>
      <c r="V73" s="235"/>
      <c r="W73" s="235"/>
      <c r="X73" s="235"/>
      <c r="Y73" s="232"/>
      <c r="Z73" s="232"/>
      <c r="AA73" s="232"/>
    </row>
    <row r="74" customHeight="1" spans="1:39">
      <c r="A74" s="162"/>
      <c r="B74" s="256"/>
      <c r="C74" s="22"/>
      <c r="D74" s="22"/>
      <c r="E74" s="21"/>
      <c r="F74" s="247" t="s">
        <v>139</v>
      </c>
      <c r="G74" s="21"/>
      <c r="H74" s="232"/>
      <c r="I74" s="232"/>
      <c r="J74" s="232"/>
      <c r="K74" s="232"/>
      <c r="L74" s="232"/>
      <c r="M74" s="232"/>
      <c r="N74" s="232"/>
      <c r="O74" s="232"/>
      <c r="P74" s="232"/>
      <c r="Q74" s="234"/>
      <c r="R74" s="234"/>
      <c r="S74" s="234"/>
      <c r="T74" s="234"/>
      <c r="U74" s="235"/>
      <c r="V74" s="235"/>
      <c r="W74" s="235"/>
      <c r="X74" s="235"/>
      <c r="Y74" s="232"/>
      <c r="Z74" s="232"/>
      <c r="AA74" s="232"/>
    </row>
    <row r="75" customHeight="1" spans="1:39">
      <c r="A75" s="162">
        <v>16</v>
      </c>
      <c r="B75" s="256" t="s">
        <v>87</v>
      </c>
      <c r="C75" s="22" t="s">
        <v>140</v>
      </c>
      <c r="D75" s="22" t="str">
        <f>""</f>
        <v/>
      </c>
      <c r="E75" s="21" t="s">
        <v>140</v>
      </c>
      <c r="F75" s="236" t="s">
        <v>141</v>
      </c>
      <c r="G75" s="21" t="s">
        <v>61</v>
      </c>
      <c r="H75" s="232"/>
      <c r="I75" s="232"/>
      <c r="J75" s="232"/>
      <c r="K75" s="232"/>
      <c r="L75" s="232"/>
      <c r="M75" s="232"/>
      <c r="N75" s="232"/>
      <c r="O75" s="232"/>
      <c r="P75" s="232">
        <f>ROUND(SUM(O75:O81),3)</f>
        <v>326.059</v>
      </c>
      <c r="Q75" s="238">
        <v>1260000</v>
      </c>
      <c r="R75" s="234"/>
      <c r="S75" s="238">
        <v>99742</v>
      </c>
      <c r="T75" s="238">
        <v>262078</v>
      </c>
      <c r="U75" s="235">
        <f>P75*Q75</f>
        <v>410834340</v>
      </c>
      <c r="V75" s="235">
        <f>P75*R75</f>
        <v>0</v>
      </c>
      <c r="W75" s="235">
        <f>P75*S75</f>
        <v>32521776.778</v>
      </c>
      <c r="X75" s="235">
        <f>P75*T75</f>
        <v>85452890.602</v>
      </c>
      <c r="Y75" s="232"/>
      <c r="Z75" s="232"/>
      <c r="AA75" s="232"/>
      <c r="AC75" s="205" t="s">
        <v>48</v>
      </c>
      <c r="AD75" s="205" t="s">
        <v>49</v>
      </c>
      <c r="AE75" s="206" t="s">
        <v>142</v>
      </c>
      <c r="AF75" s="206" t="s">
        <v>143</v>
      </c>
      <c r="AG75" s="206" t="s">
        <v>144</v>
      </c>
      <c r="AM75" s="205" t="s">
        <v>51</v>
      </c>
    </row>
    <row r="76" customHeight="1" spans="1:39">
      <c r="A76" s="162"/>
      <c r="B76" s="256"/>
      <c r="C76" s="22"/>
      <c r="D76" s="22"/>
      <c r="E76" s="21"/>
      <c r="F76" s="247" t="s">
        <v>145</v>
      </c>
      <c r="G76" s="21"/>
      <c r="H76" s="232"/>
      <c r="I76" s="232"/>
      <c r="J76" s="232"/>
      <c r="K76" s="232"/>
      <c r="L76" s="232"/>
      <c r="M76" s="232"/>
      <c r="N76" s="232"/>
      <c r="O76" s="232"/>
      <c r="P76" s="232"/>
      <c r="Q76" s="234"/>
      <c r="R76" s="234"/>
      <c r="S76" s="234"/>
      <c r="T76" s="234"/>
      <c r="U76" s="235"/>
      <c r="V76" s="235"/>
      <c r="W76" s="235"/>
      <c r="X76" s="235"/>
      <c r="Y76" s="232"/>
      <c r="Z76" s="232"/>
      <c r="AA76" s="232"/>
    </row>
    <row r="77" customHeight="1" spans="1:39">
      <c r="A77" s="162"/>
      <c r="B77" s="256" t="s">
        <v>87</v>
      </c>
      <c r="C77" s="22"/>
      <c r="D77" s="22"/>
      <c r="E77" s="21"/>
      <c r="F77" s="239" t="s">
        <v>146</v>
      </c>
      <c r="G77" s="21"/>
      <c r="H77" s="232"/>
      <c r="I77" s="232"/>
      <c r="J77" s="232"/>
      <c r="K77" s="232"/>
      <c r="L77" s="232"/>
      <c r="M77" s="232"/>
      <c r="N77" s="232"/>
      <c r="O77" s="232">
        <v>308.125</v>
      </c>
      <c r="P77" s="232"/>
      <c r="Q77" s="234"/>
      <c r="R77" s="234"/>
      <c r="S77" s="234"/>
      <c r="T77" s="234"/>
      <c r="U77" s="235"/>
      <c r="V77" s="235"/>
      <c r="W77" s="235"/>
      <c r="X77" s="235"/>
      <c r="Y77" s="232"/>
      <c r="Z77" s="232"/>
      <c r="AA77" s="232"/>
    </row>
    <row r="78" customHeight="1" spans="1:39">
      <c r="A78" s="162"/>
      <c r="B78" s="256"/>
      <c r="C78" s="22"/>
      <c r="D78" s="22"/>
      <c r="E78" s="21"/>
      <c r="F78" s="247" t="s">
        <v>147</v>
      </c>
      <c r="G78" s="21"/>
      <c r="H78" s="232"/>
      <c r="I78" s="232"/>
      <c r="J78" s="232"/>
      <c r="K78" s="232"/>
      <c r="L78" s="232"/>
      <c r="M78" s="232"/>
      <c r="N78" s="232"/>
      <c r="O78" s="232"/>
      <c r="P78" s="232"/>
      <c r="Q78" s="234"/>
      <c r="R78" s="234"/>
      <c r="S78" s="234"/>
      <c r="T78" s="234"/>
      <c r="U78" s="235"/>
      <c r="V78" s="235"/>
      <c r="W78" s="235"/>
      <c r="X78" s="235"/>
      <c r="Y78" s="232"/>
      <c r="Z78" s="232"/>
      <c r="AA78" s="232"/>
    </row>
    <row r="79" customHeight="1" spans="1:39">
      <c r="A79" s="162"/>
      <c r="B79" s="256" t="s">
        <v>87</v>
      </c>
      <c r="C79" s="22"/>
      <c r="D79" s="22"/>
      <c r="E79" s="21"/>
      <c r="F79" s="239" t="s">
        <v>148</v>
      </c>
      <c r="G79" s="21"/>
      <c r="H79" s="232"/>
      <c r="I79" s="232"/>
      <c r="J79" s="232"/>
      <c r="K79" s="232"/>
      <c r="L79" s="232"/>
      <c r="M79" s="232"/>
      <c r="N79" s="232"/>
      <c r="O79" s="232">
        <v>15.745</v>
      </c>
      <c r="P79" s="232"/>
      <c r="Q79" s="234"/>
      <c r="R79" s="234"/>
      <c r="S79" s="234"/>
      <c r="T79" s="234"/>
      <c r="U79" s="235"/>
      <c r="V79" s="235"/>
      <c r="W79" s="235"/>
      <c r="X79" s="235"/>
      <c r="Y79" s="232"/>
      <c r="Z79" s="232"/>
      <c r="AA79" s="232"/>
    </row>
    <row r="80" customHeight="1" spans="1:39">
      <c r="A80" s="162"/>
      <c r="B80" s="256"/>
      <c r="C80" s="22"/>
      <c r="D80" s="22"/>
      <c r="E80" s="21"/>
      <c r="F80" s="247" t="s">
        <v>149</v>
      </c>
      <c r="G80" s="21"/>
      <c r="H80" s="232"/>
      <c r="I80" s="232"/>
      <c r="J80" s="232"/>
      <c r="K80" s="232"/>
      <c r="L80" s="232"/>
      <c r="M80" s="232"/>
      <c r="N80" s="232"/>
      <c r="O80" s="232"/>
      <c r="P80" s="232"/>
      <c r="Q80" s="234"/>
      <c r="R80" s="234"/>
      <c r="S80" s="234"/>
      <c r="T80" s="234"/>
      <c r="U80" s="235"/>
      <c r="V80" s="235"/>
      <c r="W80" s="235"/>
      <c r="X80" s="235"/>
      <c r="Y80" s="232"/>
      <c r="Z80" s="232"/>
      <c r="AA80" s="232"/>
    </row>
    <row r="81" customHeight="1" spans="1:39">
      <c r="A81" s="162"/>
      <c r="B81" s="256" t="s">
        <v>87</v>
      </c>
      <c r="C81" s="22"/>
      <c r="D81" s="22"/>
      <c r="E81" s="21"/>
      <c r="F81" s="239" t="s">
        <v>150</v>
      </c>
      <c r="G81" s="21"/>
      <c r="H81" s="232"/>
      <c r="I81" s="232"/>
      <c r="J81" s="232"/>
      <c r="K81" s="232"/>
      <c r="L81" s="232"/>
      <c r="M81" s="232"/>
      <c r="N81" s="232"/>
      <c r="O81" s="232">
        <v>2.189</v>
      </c>
      <c r="P81" s="232"/>
      <c r="Q81" s="234"/>
      <c r="R81" s="234"/>
      <c r="S81" s="234"/>
      <c r="T81" s="234"/>
      <c r="U81" s="235"/>
      <c r="V81" s="235"/>
      <c r="W81" s="235"/>
      <c r="X81" s="235"/>
      <c r="Y81" s="232"/>
      <c r="Z81" s="232"/>
      <c r="AA81" s="232"/>
    </row>
    <row r="82" customHeight="1" spans="1:39">
      <c r="A82" s="162">
        <v>17</v>
      </c>
      <c r="B82" s="237" t="s">
        <v>44</v>
      </c>
      <c r="C82" s="22" t="s">
        <v>151</v>
      </c>
      <c r="D82" s="22" t="str">
        <f>""</f>
        <v/>
      </c>
      <c r="E82" s="21" t="s">
        <v>151</v>
      </c>
      <c r="F82" s="236" t="s">
        <v>152</v>
      </c>
      <c r="G82" s="21" t="s">
        <v>107</v>
      </c>
      <c r="H82" s="232"/>
      <c r="I82" s="232"/>
      <c r="J82" s="232"/>
      <c r="K82" s="232"/>
      <c r="L82" s="232"/>
      <c r="M82" s="232"/>
      <c r="N82" s="232"/>
      <c r="O82" s="232"/>
      <c r="P82" s="232">
        <f>ROUND(SUM(O82:O88),3)</f>
        <v>51.819</v>
      </c>
      <c r="Q82" s="234"/>
      <c r="R82" s="234"/>
      <c r="S82" s="238">
        <v>236391</v>
      </c>
      <c r="T82" s="234"/>
      <c r="U82" s="235">
        <f>P82*Q82</f>
        <v>0</v>
      </c>
      <c r="V82" s="235">
        <f>P82*R82</f>
        <v>0</v>
      </c>
      <c r="W82" s="235">
        <f>P82*S82</f>
        <v>12249545.229</v>
      </c>
      <c r="X82" s="235">
        <f>P82*T82</f>
        <v>0</v>
      </c>
      <c r="Y82" s="232"/>
      <c r="Z82" s="232"/>
      <c r="AA82" s="232"/>
      <c r="AC82" s="205" t="s">
        <v>48</v>
      </c>
      <c r="AD82" s="205" t="s">
        <v>49</v>
      </c>
      <c r="AF82" s="206" t="s">
        <v>153</v>
      </c>
      <c r="AM82" s="205" t="s">
        <v>51</v>
      </c>
    </row>
    <row r="83" customHeight="1" spans="1:39">
      <c r="A83" s="162"/>
      <c r="B83" s="256"/>
      <c r="C83" s="22"/>
      <c r="D83" s="22"/>
      <c r="E83" s="21"/>
      <c r="F83" s="247" t="s">
        <v>154</v>
      </c>
      <c r="G83" s="21"/>
      <c r="H83" s="232"/>
      <c r="I83" s="232"/>
      <c r="J83" s="232"/>
      <c r="K83" s="232"/>
      <c r="L83" s="232"/>
      <c r="M83" s="232"/>
      <c r="N83" s="232"/>
      <c r="O83" s="232"/>
      <c r="P83" s="232"/>
      <c r="Q83" s="234"/>
      <c r="R83" s="234"/>
      <c r="S83" s="234"/>
      <c r="T83" s="234"/>
      <c r="U83" s="235"/>
      <c r="V83" s="235"/>
      <c r="W83" s="235"/>
      <c r="X83" s="235"/>
      <c r="Y83" s="232"/>
      <c r="Z83" s="232"/>
      <c r="AA83" s="232"/>
    </row>
    <row r="84" customHeight="1" spans="1:39">
      <c r="A84" s="162"/>
      <c r="B84" s="256"/>
      <c r="C84" s="22"/>
      <c r="D84" s="22"/>
      <c r="E84" s="21"/>
      <c r="F84" s="247" t="s">
        <v>155</v>
      </c>
      <c r="G84" s="21"/>
      <c r="H84" s="232"/>
      <c r="I84" s="232"/>
      <c r="J84" s="232"/>
      <c r="K84" s="232"/>
      <c r="L84" s="232"/>
      <c r="M84" s="232"/>
      <c r="N84" s="232"/>
      <c r="O84" s="232"/>
      <c r="P84" s="232"/>
      <c r="Q84" s="234"/>
      <c r="R84" s="234"/>
      <c r="S84" s="234"/>
      <c r="T84" s="234"/>
      <c r="U84" s="235"/>
      <c r="V84" s="235"/>
      <c r="W84" s="235"/>
      <c r="X84" s="235"/>
      <c r="Y84" s="232"/>
      <c r="Z84" s="232"/>
      <c r="AA84" s="232"/>
    </row>
    <row r="85" customHeight="1" spans="1:39">
      <c r="A85" s="162"/>
      <c r="B85" s="256" t="s">
        <v>87</v>
      </c>
      <c r="C85" s="22"/>
      <c r="D85" s="22"/>
      <c r="E85" s="21"/>
      <c r="F85" s="239" t="s">
        <v>156</v>
      </c>
      <c r="G85" s="21"/>
      <c r="H85" s="232"/>
      <c r="I85" s="232"/>
      <c r="J85" s="232"/>
      <c r="K85" s="232"/>
      <c r="L85" s="232"/>
      <c r="M85" s="232"/>
      <c r="N85" s="232"/>
      <c r="O85" s="232">
        <v>49.3</v>
      </c>
      <c r="P85" s="232"/>
      <c r="Q85" s="234"/>
      <c r="R85" s="234"/>
      <c r="S85" s="234"/>
      <c r="T85" s="234"/>
      <c r="U85" s="235"/>
      <c r="V85" s="235"/>
      <c r="W85" s="235"/>
      <c r="X85" s="235"/>
      <c r="Y85" s="232"/>
      <c r="Z85" s="232"/>
      <c r="AA85" s="232"/>
    </row>
    <row r="86" customHeight="1" spans="1:39">
      <c r="A86" s="162"/>
      <c r="B86" s="256"/>
      <c r="C86" s="22"/>
      <c r="D86" s="22"/>
      <c r="E86" s="21"/>
      <c r="F86" s="247" t="s">
        <v>147</v>
      </c>
      <c r="G86" s="21"/>
      <c r="H86" s="232"/>
      <c r="I86" s="232"/>
      <c r="J86" s="232"/>
      <c r="K86" s="232"/>
      <c r="L86" s="232"/>
      <c r="M86" s="232"/>
      <c r="N86" s="232"/>
      <c r="O86" s="232"/>
      <c r="P86" s="232"/>
      <c r="Q86" s="234"/>
      <c r="R86" s="234"/>
      <c r="S86" s="234"/>
      <c r="T86" s="234"/>
      <c r="U86" s="235"/>
      <c r="V86" s="235"/>
      <c r="W86" s="235"/>
      <c r="X86" s="235"/>
      <c r="Y86" s="232"/>
      <c r="Z86" s="232"/>
      <c r="AA86" s="232"/>
    </row>
    <row r="87" customHeight="1" spans="1:39">
      <c r="A87" s="162"/>
      <c r="B87" s="256" t="s">
        <v>87</v>
      </c>
      <c r="C87" s="22"/>
      <c r="D87" s="22"/>
      <c r="E87" s="21"/>
      <c r="F87" s="239" t="s">
        <v>157</v>
      </c>
      <c r="G87" s="21"/>
      <c r="H87" s="232"/>
      <c r="I87" s="232"/>
      <c r="J87" s="232"/>
      <c r="K87" s="232"/>
      <c r="L87" s="232"/>
      <c r="M87" s="232"/>
      <c r="N87" s="232"/>
      <c r="O87" s="232">
        <v>2.519</v>
      </c>
      <c r="P87" s="232"/>
      <c r="Q87" s="234"/>
      <c r="R87" s="234"/>
      <c r="S87" s="234"/>
      <c r="T87" s="234"/>
      <c r="U87" s="235"/>
      <c r="V87" s="235"/>
      <c r="W87" s="235"/>
      <c r="X87" s="235"/>
      <c r="Y87" s="232"/>
      <c r="Z87" s="232"/>
      <c r="AA87" s="232"/>
    </row>
    <row r="88" customHeight="1" spans="1:39">
      <c r="A88" s="162"/>
      <c r="B88" s="256"/>
      <c r="C88" s="22"/>
      <c r="D88" s="22"/>
      <c r="E88" s="21"/>
      <c r="F88" s="247" t="s">
        <v>158</v>
      </c>
      <c r="G88" s="21"/>
      <c r="H88" s="232"/>
      <c r="I88" s="232"/>
      <c r="J88" s="232"/>
      <c r="K88" s="232"/>
      <c r="L88" s="232"/>
      <c r="M88" s="232"/>
      <c r="N88" s="232"/>
      <c r="O88" s="232"/>
      <c r="P88" s="232"/>
      <c r="Q88" s="234"/>
      <c r="R88" s="234"/>
      <c r="S88" s="234"/>
      <c r="T88" s="234"/>
      <c r="U88" s="235"/>
      <c r="V88" s="235"/>
      <c r="W88" s="235"/>
      <c r="X88" s="235"/>
      <c r="Y88" s="232"/>
      <c r="Z88" s="232"/>
      <c r="AA88" s="232"/>
    </row>
    <row r="89" customHeight="1" spans="1:39">
      <c r="A89" s="162">
        <v>18</v>
      </c>
      <c r="B89" s="256"/>
      <c r="C89" s="22" t="s">
        <v>159</v>
      </c>
      <c r="D89" s="22" t="str">
        <f>""</f>
        <v/>
      </c>
      <c r="E89" s="21" t="s">
        <v>159</v>
      </c>
      <c r="F89" s="236" t="s">
        <v>160</v>
      </c>
      <c r="G89" s="21" t="s">
        <v>107</v>
      </c>
      <c r="H89" s="232"/>
      <c r="I89" s="232"/>
      <c r="J89" s="232"/>
      <c r="K89" s="232"/>
      <c r="L89" s="232"/>
      <c r="M89" s="232"/>
      <c r="N89" s="232"/>
      <c r="O89" s="232"/>
      <c r="P89" s="232">
        <f>ROUND(SUM(O89:O94),3)</f>
        <v>51.819</v>
      </c>
      <c r="Q89" s="238">
        <v>373320</v>
      </c>
      <c r="R89" s="234"/>
      <c r="S89" s="238">
        <v>113166</v>
      </c>
      <c r="T89" s="234"/>
      <c r="U89" s="235">
        <f>P89*Q89</f>
        <v>19345069.08</v>
      </c>
      <c r="V89" s="235">
        <f>P89*R89</f>
        <v>0</v>
      </c>
      <c r="W89" s="235">
        <f>P89*S89</f>
        <v>5864148.954</v>
      </c>
      <c r="X89" s="235">
        <f>P89*T89</f>
        <v>0</v>
      </c>
      <c r="Y89" s="232"/>
      <c r="Z89" s="232"/>
      <c r="AA89" s="232"/>
      <c r="AC89" s="205" t="s">
        <v>48</v>
      </c>
      <c r="AD89" s="205" t="s">
        <v>49</v>
      </c>
      <c r="AE89" s="206" t="s">
        <v>161</v>
      </c>
      <c r="AF89" s="206" t="s">
        <v>162</v>
      </c>
      <c r="AM89" s="205" t="s">
        <v>51</v>
      </c>
    </row>
    <row r="90" customHeight="1" spans="1:39">
      <c r="A90" s="162"/>
      <c r="B90" s="256"/>
      <c r="C90" s="22"/>
      <c r="D90" s="22"/>
      <c r="E90" s="21"/>
      <c r="F90" s="247" t="s">
        <v>163</v>
      </c>
      <c r="G90" s="21"/>
      <c r="H90" s="232"/>
      <c r="I90" s="232"/>
      <c r="J90" s="232"/>
      <c r="K90" s="232"/>
      <c r="L90" s="232"/>
      <c r="M90" s="232"/>
      <c r="N90" s="232"/>
      <c r="O90" s="232"/>
      <c r="P90" s="232"/>
      <c r="Q90" s="234"/>
      <c r="R90" s="234"/>
      <c r="S90" s="234"/>
      <c r="T90" s="234"/>
      <c r="U90" s="235"/>
      <c r="V90" s="235"/>
      <c r="W90" s="235"/>
      <c r="X90" s="235"/>
      <c r="Y90" s="232"/>
      <c r="Z90" s="232"/>
      <c r="AA90" s="232"/>
    </row>
    <row r="91" customHeight="1" spans="1:39">
      <c r="A91" s="162"/>
      <c r="B91" s="256"/>
      <c r="C91" s="22"/>
      <c r="D91" s="22"/>
      <c r="E91" s="21"/>
      <c r="F91" s="247" t="s">
        <v>155</v>
      </c>
      <c r="G91" s="21"/>
      <c r="H91" s="232"/>
      <c r="I91" s="232"/>
      <c r="J91" s="232"/>
      <c r="K91" s="232"/>
      <c r="L91" s="232"/>
      <c r="M91" s="232"/>
      <c r="N91" s="232"/>
      <c r="O91" s="232"/>
      <c r="P91" s="232"/>
      <c r="Q91" s="234"/>
      <c r="R91" s="234"/>
      <c r="S91" s="234"/>
      <c r="T91" s="234"/>
      <c r="U91" s="235"/>
      <c r="V91" s="235"/>
      <c r="W91" s="235"/>
      <c r="X91" s="235"/>
      <c r="Y91" s="232"/>
      <c r="Z91" s="232"/>
      <c r="AA91" s="232"/>
    </row>
    <row r="92" customHeight="1" spans="1:39">
      <c r="A92" s="162"/>
      <c r="B92" s="256" t="s">
        <v>87</v>
      </c>
      <c r="C92" s="22"/>
      <c r="D92" s="22"/>
      <c r="E92" s="21"/>
      <c r="F92" s="239" t="s">
        <v>156</v>
      </c>
      <c r="G92" s="21"/>
      <c r="H92" s="232"/>
      <c r="I92" s="232"/>
      <c r="J92" s="232"/>
      <c r="K92" s="232"/>
      <c r="L92" s="232"/>
      <c r="M92" s="232"/>
      <c r="N92" s="232"/>
      <c r="O92" s="232">
        <v>49.3</v>
      </c>
      <c r="P92" s="232"/>
      <c r="Q92" s="234"/>
      <c r="R92" s="234"/>
      <c r="S92" s="234"/>
      <c r="T92" s="234"/>
      <c r="U92" s="235"/>
      <c r="V92" s="235"/>
      <c r="W92" s="235"/>
      <c r="X92" s="235"/>
      <c r="Y92" s="232"/>
      <c r="Z92" s="232"/>
      <c r="AA92" s="232"/>
    </row>
    <row r="93" customHeight="1" spans="1:39">
      <c r="A93" s="162"/>
      <c r="B93" s="256"/>
      <c r="C93" s="22"/>
      <c r="D93" s="22"/>
      <c r="E93" s="21"/>
      <c r="F93" s="247" t="s">
        <v>147</v>
      </c>
      <c r="G93" s="21"/>
      <c r="H93" s="232"/>
      <c r="I93" s="232"/>
      <c r="J93" s="232"/>
      <c r="K93" s="232"/>
      <c r="L93" s="232"/>
      <c r="M93" s="232"/>
      <c r="N93" s="232"/>
      <c r="O93" s="232"/>
      <c r="P93" s="232"/>
      <c r="Q93" s="234"/>
      <c r="R93" s="234"/>
      <c r="S93" s="234"/>
      <c r="T93" s="234"/>
      <c r="U93" s="235"/>
      <c r="V93" s="235"/>
      <c r="W93" s="235"/>
      <c r="X93" s="235"/>
      <c r="Y93" s="232"/>
      <c r="Z93" s="232"/>
      <c r="AA93" s="232"/>
    </row>
    <row r="94" customHeight="1" spans="1:39">
      <c r="A94" s="162"/>
      <c r="B94" s="256" t="s">
        <v>87</v>
      </c>
      <c r="C94" s="22"/>
      <c r="D94" s="22"/>
      <c r="E94" s="21"/>
      <c r="F94" s="239" t="s">
        <v>157</v>
      </c>
      <c r="G94" s="21"/>
      <c r="H94" s="232"/>
      <c r="I94" s="232"/>
      <c r="J94" s="232"/>
      <c r="K94" s="232"/>
      <c r="L94" s="232"/>
      <c r="M94" s="232"/>
      <c r="N94" s="232"/>
      <c r="O94" s="232">
        <v>2.519</v>
      </c>
      <c r="P94" s="232"/>
      <c r="Q94" s="234"/>
      <c r="R94" s="234"/>
      <c r="S94" s="234"/>
      <c r="T94" s="234"/>
      <c r="U94" s="235"/>
      <c r="V94" s="235"/>
      <c r="W94" s="235"/>
      <c r="X94" s="235"/>
      <c r="Y94" s="232"/>
      <c r="Z94" s="232"/>
      <c r="AA94" s="232"/>
    </row>
    <row r="95" customHeight="1" spans="1:39">
      <c r="A95" s="162">
        <v>19</v>
      </c>
      <c r="B95" s="256"/>
      <c r="C95" s="22" t="s">
        <v>164</v>
      </c>
      <c r="D95" s="22" t="str">
        <f>""</f>
        <v/>
      </c>
      <c r="E95" s="21" t="s">
        <v>164</v>
      </c>
      <c r="F95" s="236" t="s">
        <v>165</v>
      </c>
      <c r="G95" s="21" t="s">
        <v>47</v>
      </c>
      <c r="H95" s="232"/>
      <c r="I95" s="232"/>
      <c r="J95" s="232"/>
      <c r="K95" s="232"/>
      <c r="L95" s="232"/>
      <c r="M95" s="232"/>
      <c r="N95" s="232"/>
      <c r="O95" s="232"/>
      <c r="P95" s="232">
        <f>ROUND(SUM(O95:O103),3)</f>
        <v>0.322</v>
      </c>
      <c r="Q95" s="238">
        <v>1779989</v>
      </c>
      <c r="R95" s="234"/>
      <c r="S95" s="238">
        <v>3702538</v>
      </c>
      <c r="T95" s="238">
        <v>385244</v>
      </c>
      <c r="U95" s="235">
        <f>P95*Q95</f>
        <v>573156.458</v>
      </c>
      <c r="V95" s="235">
        <f>P95*R95</f>
        <v>0</v>
      </c>
      <c r="W95" s="235">
        <f>P95*S95</f>
        <v>1192217.236</v>
      </c>
      <c r="X95" s="235">
        <f>P95*T95</f>
        <v>124048.568</v>
      </c>
      <c r="Y95" s="232"/>
      <c r="Z95" s="232"/>
      <c r="AA95" s="232"/>
      <c r="AC95" s="205" t="s">
        <v>48</v>
      </c>
      <c r="AD95" s="205" t="s">
        <v>49</v>
      </c>
      <c r="AE95" s="206" t="s">
        <v>166</v>
      </c>
      <c r="AF95" s="206" t="s">
        <v>167</v>
      </c>
      <c r="AG95" s="206" t="s">
        <v>168</v>
      </c>
      <c r="AM95" s="205" t="s">
        <v>51</v>
      </c>
    </row>
    <row r="96" customHeight="1" spans="1:39">
      <c r="A96" s="162"/>
      <c r="B96" s="256"/>
      <c r="C96" s="22"/>
      <c r="D96" s="22"/>
      <c r="E96" s="21"/>
      <c r="F96" s="247" t="s">
        <v>169</v>
      </c>
      <c r="G96" s="21"/>
      <c r="H96" s="232"/>
      <c r="I96" s="232"/>
      <c r="J96" s="232"/>
      <c r="K96" s="232"/>
      <c r="L96" s="232"/>
      <c r="M96" s="232"/>
      <c r="N96" s="232"/>
      <c r="O96" s="232"/>
      <c r="P96" s="232"/>
      <c r="Q96" s="234"/>
      <c r="R96" s="234"/>
      <c r="S96" s="234"/>
      <c r="T96" s="234"/>
      <c r="U96" s="235"/>
      <c r="V96" s="235"/>
      <c r="W96" s="235"/>
      <c r="X96" s="235"/>
      <c r="Y96" s="232"/>
      <c r="Z96" s="232"/>
      <c r="AA96" s="232"/>
    </row>
    <row r="97" customHeight="1" spans="1:39">
      <c r="A97" s="162"/>
      <c r="B97" s="256"/>
      <c r="C97" s="22"/>
      <c r="D97" s="22"/>
      <c r="E97" s="21"/>
      <c r="F97" s="247" t="s">
        <v>170</v>
      </c>
      <c r="G97" s="21"/>
      <c r="H97" s="232"/>
      <c r="I97" s="232"/>
      <c r="J97" s="232"/>
      <c r="K97" s="232"/>
      <c r="L97" s="232"/>
      <c r="M97" s="232"/>
      <c r="N97" s="232"/>
      <c r="O97" s="232"/>
      <c r="P97" s="232"/>
      <c r="Q97" s="234"/>
      <c r="R97" s="234"/>
      <c r="S97" s="234"/>
      <c r="T97" s="234"/>
      <c r="U97" s="235"/>
      <c r="V97" s="235"/>
      <c r="W97" s="235"/>
      <c r="X97" s="235"/>
      <c r="Y97" s="232"/>
      <c r="Z97" s="232"/>
      <c r="AA97" s="232"/>
    </row>
    <row r="98" customHeight="1" spans="1:39">
      <c r="A98" s="162"/>
      <c r="B98" s="256" t="s">
        <v>87</v>
      </c>
      <c r="C98" s="22"/>
      <c r="D98" s="22"/>
      <c r="E98" s="21"/>
      <c r="F98" s="239" t="s">
        <v>171</v>
      </c>
      <c r="G98" s="21"/>
      <c r="H98" s="232"/>
      <c r="I98" s="232"/>
      <c r="J98" s="232"/>
      <c r="K98" s="232"/>
      <c r="L98" s="232"/>
      <c r="M98" s="232"/>
      <c r="N98" s="232"/>
      <c r="O98" s="232">
        <v>0.21</v>
      </c>
      <c r="P98" s="232"/>
      <c r="Q98" s="234"/>
      <c r="R98" s="234"/>
      <c r="S98" s="234"/>
      <c r="T98" s="234"/>
      <c r="U98" s="235"/>
      <c r="V98" s="235"/>
      <c r="W98" s="235"/>
      <c r="X98" s="235"/>
      <c r="Y98" s="232"/>
      <c r="Z98" s="232"/>
      <c r="AA98" s="232"/>
    </row>
    <row r="99" customHeight="1" spans="1:39">
      <c r="A99" s="162"/>
      <c r="B99" s="256"/>
      <c r="C99" s="22"/>
      <c r="D99" s="22"/>
      <c r="E99" s="21"/>
      <c r="F99" s="247" t="s">
        <v>172</v>
      </c>
      <c r="G99" s="21"/>
      <c r="H99" s="232"/>
      <c r="I99" s="232"/>
      <c r="J99" s="232"/>
      <c r="K99" s="232"/>
      <c r="L99" s="232"/>
      <c r="M99" s="232"/>
      <c r="N99" s="232"/>
      <c r="O99" s="232"/>
      <c r="P99" s="232"/>
      <c r="Q99" s="234"/>
      <c r="R99" s="234"/>
      <c r="S99" s="234"/>
      <c r="T99" s="234"/>
      <c r="U99" s="235"/>
      <c r="V99" s="235"/>
      <c r="W99" s="235"/>
      <c r="X99" s="235"/>
      <c r="Y99" s="232"/>
      <c r="Z99" s="232"/>
      <c r="AA99" s="232"/>
    </row>
    <row r="100" customHeight="1" spans="1:39">
      <c r="A100" s="162"/>
      <c r="B100" s="256" t="s">
        <v>87</v>
      </c>
      <c r="C100" s="22"/>
      <c r="D100" s="22"/>
      <c r="E100" s="21"/>
      <c r="F100" s="239" t="s">
        <v>173</v>
      </c>
      <c r="G100" s="21"/>
      <c r="H100" s="232"/>
      <c r="I100" s="232"/>
      <c r="J100" s="232"/>
      <c r="K100" s="232"/>
      <c r="L100" s="232"/>
      <c r="M100" s="232"/>
      <c r="N100" s="232"/>
      <c r="O100" s="232">
        <v>0.093</v>
      </c>
      <c r="P100" s="232"/>
      <c r="Q100" s="234"/>
      <c r="R100" s="234"/>
      <c r="S100" s="234"/>
      <c r="T100" s="234"/>
      <c r="U100" s="235"/>
      <c r="V100" s="235"/>
      <c r="W100" s="235"/>
      <c r="X100" s="235"/>
      <c r="Y100" s="232"/>
      <c r="Z100" s="232"/>
      <c r="AA100" s="232"/>
    </row>
    <row r="101" customHeight="1" spans="1:39">
      <c r="A101" s="162"/>
      <c r="B101" s="256"/>
      <c r="C101" s="22"/>
      <c r="D101" s="22"/>
      <c r="E101" s="21"/>
      <c r="F101" s="247" t="s">
        <v>174</v>
      </c>
      <c r="G101" s="21"/>
      <c r="H101" s="232"/>
      <c r="I101" s="232"/>
      <c r="J101" s="232"/>
      <c r="K101" s="232"/>
      <c r="L101" s="232"/>
      <c r="M101" s="232"/>
      <c r="N101" s="232"/>
      <c r="O101" s="232"/>
      <c r="P101" s="232"/>
      <c r="Q101" s="234"/>
      <c r="R101" s="234"/>
      <c r="S101" s="234"/>
      <c r="T101" s="234"/>
      <c r="U101" s="235"/>
      <c r="V101" s="235"/>
      <c r="W101" s="235"/>
      <c r="X101" s="235"/>
      <c r="Y101" s="232"/>
      <c r="Z101" s="232"/>
      <c r="AA101" s="232"/>
    </row>
    <row r="102" customHeight="1" spans="1:39">
      <c r="A102" s="162"/>
      <c r="B102" s="256" t="s">
        <v>87</v>
      </c>
      <c r="C102" s="22"/>
      <c r="D102" s="22"/>
      <c r="E102" s="21"/>
      <c r="F102" s="239" t="s">
        <v>175</v>
      </c>
      <c r="G102" s="21"/>
      <c r="H102" s="232"/>
      <c r="I102" s="232"/>
      <c r="J102" s="232"/>
      <c r="K102" s="232"/>
      <c r="L102" s="232"/>
      <c r="M102" s="232"/>
      <c r="N102" s="232"/>
      <c r="O102" s="232">
        <v>0.019</v>
      </c>
      <c r="P102" s="232"/>
      <c r="Q102" s="234"/>
      <c r="R102" s="234"/>
      <c r="S102" s="234"/>
      <c r="T102" s="234"/>
      <c r="U102" s="235"/>
      <c r="V102" s="235"/>
      <c r="W102" s="235"/>
      <c r="X102" s="235"/>
      <c r="Y102" s="232"/>
      <c r="Z102" s="232"/>
      <c r="AA102" s="232"/>
    </row>
    <row r="103" customHeight="1" spans="1:39">
      <c r="A103" s="162"/>
      <c r="B103" s="256"/>
      <c r="C103" s="22"/>
      <c r="D103" s="22"/>
      <c r="E103" s="21"/>
      <c r="F103" s="247" t="s">
        <v>176</v>
      </c>
      <c r="G103" s="21"/>
      <c r="H103" s="232"/>
      <c r="I103" s="232"/>
      <c r="J103" s="232"/>
      <c r="K103" s="232"/>
      <c r="L103" s="232"/>
      <c r="M103" s="232"/>
      <c r="N103" s="232"/>
      <c r="O103" s="232"/>
      <c r="P103" s="232"/>
      <c r="Q103" s="234"/>
      <c r="R103" s="234"/>
      <c r="S103" s="234"/>
      <c r="T103" s="234"/>
      <c r="U103" s="235"/>
      <c r="V103" s="235"/>
      <c r="W103" s="235"/>
      <c r="X103" s="235"/>
      <c r="Y103" s="232"/>
      <c r="Z103" s="232"/>
      <c r="AA103" s="232"/>
    </row>
    <row r="104" customHeight="1" spans="1:39">
      <c r="A104" s="162">
        <v>20</v>
      </c>
      <c r="B104" s="256"/>
      <c r="C104" s="22" t="s">
        <v>177</v>
      </c>
      <c r="D104" s="22" t="s">
        <v>178</v>
      </c>
      <c r="E104" s="21" t="s">
        <v>179</v>
      </c>
      <c r="F104" s="236" t="s">
        <v>180</v>
      </c>
      <c r="G104" s="21" t="s">
        <v>107</v>
      </c>
      <c r="H104" s="232"/>
      <c r="I104" s="232"/>
      <c r="J104" s="232"/>
      <c r="K104" s="232"/>
      <c r="L104" s="232"/>
      <c r="M104" s="232"/>
      <c r="N104" s="232"/>
      <c r="O104" s="232"/>
      <c r="P104" s="232">
        <f>ROUND(SUM(O104:O109),3)</f>
        <v>51.819</v>
      </c>
      <c r="Q104" s="238">
        <v>1386679</v>
      </c>
      <c r="R104" s="234"/>
      <c r="S104" s="238">
        <v>323405</v>
      </c>
      <c r="T104" s="238">
        <v>71313</v>
      </c>
      <c r="U104" s="235">
        <f>P104*Q104</f>
        <v>71856319.101</v>
      </c>
      <c r="V104" s="235">
        <f>P104*R104</f>
        <v>0</v>
      </c>
      <c r="W104" s="235">
        <f>P104*S104</f>
        <v>16758523.695</v>
      </c>
      <c r="X104" s="235">
        <f>P104*T104</f>
        <v>3695368.347</v>
      </c>
      <c r="Y104" s="232"/>
      <c r="Z104" s="232"/>
      <c r="AA104" s="232"/>
      <c r="AC104" s="205" t="s">
        <v>48</v>
      </c>
      <c r="AD104" s="205" t="s">
        <v>49</v>
      </c>
      <c r="AE104" s="206" t="s">
        <v>181</v>
      </c>
      <c r="AF104" s="206" t="s">
        <v>182</v>
      </c>
      <c r="AG104" s="206" t="s">
        <v>183</v>
      </c>
      <c r="AM104" s="205" t="s">
        <v>51</v>
      </c>
    </row>
    <row r="105" customHeight="1" spans="1:39">
      <c r="A105" s="162"/>
      <c r="B105" s="256"/>
      <c r="C105" s="22"/>
      <c r="D105" s="22"/>
      <c r="E105" s="21"/>
      <c r="F105" s="247" t="s">
        <v>184</v>
      </c>
      <c r="G105" s="21"/>
      <c r="H105" s="232"/>
      <c r="I105" s="232"/>
      <c r="J105" s="232"/>
      <c r="K105" s="232"/>
      <c r="L105" s="232"/>
      <c r="M105" s="232"/>
      <c r="N105" s="232"/>
      <c r="O105" s="232"/>
      <c r="P105" s="232"/>
      <c r="Q105" s="234"/>
      <c r="R105" s="234"/>
      <c r="S105" s="234"/>
      <c r="T105" s="234"/>
      <c r="U105" s="235"/>
      <c r="V105" s="235"/>
      <c r="W105" s="235"/>
      <c r="X105" s="235"/>
      <c r="Y105" s="232"/>
      <c r="Z105" s="232"/>
      <c r="AA105" s="232"/>
    </row>
    <row r="106" customHeight="1" spans="1:39">
      <c r="A106" s="162"/>
      <c r="B106" s="256"/>
      <c r="C106" s="22"/>
      <c r="D106" s="22"/>
      <c r="E106" s="21"/>
      <c r="F106" s="247" t="s">
        <v>185</v>
      </c>
      <c r="G106" s="21"/>
      <c r="H106" s="232"/>
      <c r="I106" s="232"/>
      <c r="J106" s="232"/>
      <c r="K106" s="232"/>
      <c r="L106" s="232"/>
      <c r="M106" s="232"/>
      <c r="N106" s="232"/>
      <c r="O106" s="232"/>
      <c r="P106" s="232"/>
      <c r="Q106" s="234"/>
      <c r="R106" s="234"/>
      <c r="S106" s="234"/>
      <c r="T106" s="234"/>
      <c r="U106" s="235"/>
      <c r="V106" s="235"/>
      <c r="W106" s="235"/>
      <c r="X106" s="235"/>
      <c r="Y106" s="232"/>
      <c r="Z106" s="232"/>
      <c r="AA106" s="232"/>
    </row>
    <row r="107" customHeight="1" spans="1:39">
      <c r="A107" s="162"/>
      <c r="B107" s="256" t="s">
        <v>87</v>
      </c>
      <c r="C107" s="22"/>
      <c r="D107" s="22"/>
      <c r="E107" s="21"/>
      <c r="F107" s="239" t="s">
        <v>156</v>
      </c>
      <c r="G107" s="21"/>
      <c r="H107" s="232"/>
      <c r="I107" s="232"/>
      <c r="J107" s="232"/>
      <c r="K107" s="232"/>
      <c r="L107" s="232"/>
      <c r="M107" s="232"/>
      <c r="N107" s="232"/>
      <c r="O107" s="232">
        <v>49.3</v>
      </c>
      <c r="P107" s="232"/>
      <c r="Q107" s="234"/>
      <c r="R107" s="234"/>
      <c r="S107" s="234"/>
      <c r="T107" s="234"/>
      <c r="U107" s="235"/>
      <c r="V107" s="235"/>
      <c r="W107" s="235"/>
      <c r="X107" s="235"/>
      <c r="Y107" s="232"/>
      <c r="Z107" s="232"/>
      <c r="AA107" s="232"/>
    </row>
    <row r="108" customHeight="1" spans="1:39">
      <c r="A108" s="162"/>
      <c r="B108" s="256"/>
      <c r="C108" s="22"/>
      <c r="D108" s="22"/>
      <c r="E108" s="21"/>
      <c r="F108" s="247" t="s">
        <v>147</v>
      </c>
      <c r="G108" s="21"/>
      <c r="H108" s="232"/>
      <c r="I108" s="232"/>
      <c r="J108" s="232"/>
      <c r="K108" s="232"/>
      <c r="L108" s="232"/>
      <c r="M108" s="232"/>
      <c r="N108" s="232"/>
      <c r="O108" s="232"/>
      <c r="P108" s="232"/>
      <c r="Q108" s="234"/>
      <c r="R108" s="234"/>
      <c r="S108" s="234"/>
      <c r="T108" s="234"/>
      <c r="U108" s="235"/>
      <c r="V108" s="235"/>
      <c r="W108" s="235"/>
      <c r="X108" s="235"/>
      <c r="Y108" s="232"/>
      <c r="Z108" s="232"/>
      <c r="AA108" s="232"/>
    </row>
    <row r="109" customHeight="1" spans="1:39">
      <c r="A109" s="162"/>
      <c r="B109" s="256" t="s">
        <v>87</v>
      </c>
      <c r="C109" s="22"/>
      <c r="D109" s="22"/>
      <c r="E109" s="21"/>
      <c r="F109" s="239" t="s">
        <v>157</v>
      </c>
      <c r="G109" s="21"/>
      <c r="H109" s="232"/>
      <c r="I109" s="232"/>
      <c r="J109" s="232"/>
      <c r="K109" s="232"/>
      <c r="L109" s="232"/>
      <c r="M109" s="232"/>
      <c r="N109" s="232"/>
      <c r="O109" s="232">
        <v>2.519</v>
      </c>
      <c r="P109" s="232"/>
      <c r="Q109" s="234"/>
      <c r="R109" s="234"/>
      <c r="S109" s="234"/>
      <c r="T109" s="234"/>
      <c r="U109" s="235"/>
      <c r="V109" s="235"/>
      <c r="W109" s="235"/>
      <c r="X109" s="235"/>
      <c r="Y109" s="232"/>
      <c r="Z109" s="232"/>
      <c r="AA109" s="232"/>
    </row>
    <row r="110" customHeight="1" spans="1:39">
      <c r="A110" s="162">
        <v>21</v>
      </c>
      <c r="B110" s="256"/>
      <c r="C110" s="22" t="s">
        <v>186</v>
      </c>
      <c r="D110" s="22" t="str">
        <f>""</f>
        <v/>
      </c>
      <c r="E110" s="21" t="s">
        <v>186</v>
      </c>
      <c r="F110" s="236" t="s">
        <v>187</v>
      </c>
      <c r="G110" s="21" t="s">
        <v>188</v>
      </c>
      <c r="H110" s="232"/>
      <c r="I110" s="232"/>
      <c r="J110" s="232"/>
      <c r="K110" s="232"/>
      <c r="L110" s="232"/>
      <c r="M110" s="232"/>
      <c r="N110" s="232"/>
      <c r="O110" s="232"/>
      <c r="P110" s="232">
        <f>ROUND(SUM(O110:O116),3)</f>
        <v>15.395</v>
      </c>
      <c r="Q110" s="238">
        <v>17080600</v>
      </c>
      <c r="R110" s="234"/>
      <c r="S110" s="238">
        <v>2318242</v>
      </c>
      <c r="T110" s="238">
        <v>634701</v>
      </c>
      <c r="U110" s="235">
        <f>P110*Q110</f>
        <v>262955837</v>
      </c>
      <c r="V110" s="235">
        <f>P110*R110</f>
        <v>0</v>
      </c>
      <c r="W110" s="235">
        <f>P110*S110</f>
        <v>35689335.59</v>
      </c>
      <c r="X110" s="235">
        <f>P110*T110</f>
        <v>9771221.895</v>
      </c>
      <c r="Y110" s="232"/>
      <c r="Z110" s="232"/>
      <c r="AA110" s="232"/>
      <c r="AC110" s="205" t="s">
        <v>48</v>
      </c>
      <c r="AD110" s="205" t="s">
        <v>49</v>
      </c>
      <c r="AE110" s="206" t="s">
        <v>189</v>
      </c>
      <c r="AF110" s="206" t="s">
        <v>190</v>
      </c>
      <c r="AG110" s="206" t="s">
        <v>191</v>
      </c>
      <c r="AM110" s="205" t="s">
        <v>51</v>
      </c>
    </row>
    <row r="111" customHeight="1" spans="1:39">
      <c r="A111" s="162"/>
      <c r="B111" s="256"/>
      <c r="C111" s="22"/>
      <c r="D111" s="22"/>
      <c r="E111" s="21"/>
      <c r="F111" s="247" t="s">
        <v>192</v>
      </c>
      <c r="G111" s="21"/>
      <c r="H111" s="232"/>
      <c r="I111" s="232"/>
      <c r="J111" s="232"/>
      <c r="K111" s="232"/>
      <c r="L111" s="232"/>
      <c r="M111" s="232"/>
      <c r="N111" s="232"/>
      <c r="O111" s="232"/>
      <c r="P111" s="232"/>
      <c r="Q111" s="234"/>
      <c r="R111" s="234"/>
      <c r="S111" s="234"/>
      <c r="T111" s="234"/>
      <c r="U111" s="235"/>
      <c r="V111" s="235"/>
      <c r="W111" s="235"/>
      <c r="X111" s="235"/>
      <c r="Y111" s="232"/>
      <c r="Z111" s="232"/>
      <c r="AA111" s="232"/>
    </row>
    <row r="112" customHeight="1" spans="1:39">
      <c r="A112" s="162"/>
      <c r="B112" s="256"/>
      <c r="C112" s="22"/>
      <c r="D112" s="22"/>
      <c r="E112" s="21"/>
      <c r="F112" s="247" t="s">
        <v>193</v>
      </c>
      <c r="G112" s="21"/>
      <c r="H112" s="232"/>
      <c r="I112" s="232"/>
      <c r="J112" s="232"/>
      <c r="K112" s="232"/>
      <c r="L112" s="232"/>
      <c r="M112" s="232"/>
      <c r="N112" s="232"/>
      <c r="O112" s="232"/>
      <c r="P112" s="232"/>
      <c r="Q112" s="234"/>
      <c r="R112" s="234"/>
      <c r="S112" s="234"/>
      <c r="T112" s="234"/>
      <c r="U112" s="235"/>
      <c r="V112" s="235"/>
      <c r="W112" s="235"/>
      <c r="X112" s="235"/>
      <c r="Y112" s="232"/>
      <c r="Z112" s="232"/>
      <c r="AA112" s="232"/>
    </row>
    <row r="113" customHeight="1" spans="1:39">
      <c r="A113" s="162"/>
      <c r="B113" s="256" t="s">
        <v>87</v>
      </c>
      <c r="C113" s="22"/>
      <c r="D113" s="22"/>
      <c r="E113" s="21"/>
      <c r="F113" s="239" t="s">
        <v>194</v>
      </c>
      <c r="G113" s="21"/>
      <c r="H113" s="232"/>
      <c r="I113" s="232"/>
      <c r="J113" s="232"/>
      <c r="K113" s="232"/>
      <c r="L113" s="232"/>
      <c r="M113" s="232"/>
      <c r="N113" s="232"/>
      <c r="O113" s="232">
        <v>10.612</v>
      </c>
      <c r="P113" s="232"/>
      <c r="Q113" s="234"/>
      <c r="R113" s="234"/>
      <c r="S113" s="234"/>
      <c r="T113" s="234"/>
      <c r="U113" s="235"/>
      <c r="V113" s="235"/>
      <c r="W113" s="235"/>
      <c r="X113" s="235"/>
      <c r="Y113" s="232"/>
      <c r="Z113" s="232"/>
      <c r="AA113" s="232"/>
    </row>
    <row r="114" customHeight="1" spans="1:39">
      <c r="A114" s="162"/>
      <c r="B114" s="256"/>
      <c r="C114" s="22"/>
      <c r="D114" s="22"/>
      <c r="E114" s="21"/>
      <c r="F114" s="247" t="s">
        <v>195</v>
      </c>
      <c r="G114" s="21"/>
      <c r="H114" s="232"/>
      <c r="I114" s="232"/>
      <c r="J114" s="232"/>
      <c r="K114" s="232"/>
      <c r="L114" s="232"/>
      <c r="M114" s="232"/>
      <c r="N114" s="232"/>
      <c r="O114" s="232"/>
      <c r="P114" s="232"/>
      <c r="Q114" s="234"/>
      <c r="R114" s="234"/>
      <c r="S114" s="234"/>
      <c r="T114" s="234"/>
      <c r="U114" s="235"/>
      <c r="V114" s="235"/>
      <c r="W114" s="235"/>
      <c r="X114" s="235"/>
      <c r="Y114" s="232"/>
      <c r="Z114" s="232"/>
      <c r="AA114" s="232"/>
    </row>
    <row r="115" customHeight="1" spans="1:39">
      <c r="A115" s="162"/>
      <c r="B115" s="256"/>
      <c r="C115" s="22"/>
      <c r="D115" s="22"/>
      <c r="E115" s="21"/>
      <c r="F115" s="247" t="s">
        <v>196</v>
      </c>
      <c r="G115" s="21"/>
      <c r="H115" s="232"/>
      <c r="I115" s="232"/>
      <c r="J115" s="232"/>
      <c r="K115" s="232"/>
      <c r="L115" s="232"/>
      <c r="M115" s="232"/>
      <c r="N115" s="232"/>
      <c r="O115" s="232"/>
      <c r="P115" s="232"/>
      <c r="Q115" s="234"/>
      <c r="R115" s="234"/>
      <c r="S115" s="234"/>
      <c r="T115" s="234"/>
      <c r="U115" s="235"/>
      <c r="V115" s="235"/>
      <c r="W115" s="235"/>
      <c r="X115" s="235"/>
      <c r="Y115" s="232"/>
      <c r="Z115" s="232"/>
      <c r="AA115" s="232"/>
    </row>
    <row r="116" customHeight="1" spans="1:39">
      <c r="A116" s="162"/>
      <c r="B116" s="256" t="s">
        <v>87</v>
      </c>
      <c r="C116" s="22"/>
      <c r="D116" s="22"/>
      <c r="E116" s="21"/>
      <c r="F116" s="239" t="s">
        <v>197</v>
      </c>
      <c r="G116" s="21"/>
      <c r="H116" s="232"/>
      <c r="I116" s="232"/>
      <c r="J116" s="232"/>
      <c r="K116" s="232"/>
      <c r="L116" s="232"/>
      <c r="M116" s="232"/>
      <c r="N116" s="232"/>
      <c r="O116" s="232">
        <v>4.783</v>
      </c>
      <c r="P116" s="232"/>
      <c r="Q116" s="234"/>
      <c r="R116" s="234"/>
      <c r="S116" s="234"/>
      <c r="T116" s="234"/>
      <c r="U116" s="235"/>
      <c r="V116" s="235"/>
      <c r="W116" s="235"/>
      <c r="X116" s="235"/>
      <c r="Y116" s="232"/>
      <c r="Z116" s="232"/>
      <c r="AA116" s="232"/>
    </row>
    <row r="117" customHeight="1" spans="1:39">
      <c r="A117" s="162">
        <v>22</v>
      </c>
      <c r="B117" s="256"/>
      <c r="C117" s="22" t="s">
        <v>164</v>
      </c>
      <c r="D117" s="22" t="str">
        <f>""</f>
        <v/>
      </c>
      <c r="E117" s="21" t="s">
        <v>164</v>
      </c>
      <c r="F117" s="236" t="s">
        <v>165</v>
      </c>
      <c r="G117" s="21" t="s">
        <v>47</v>
      </c>
      <c r="H117" s="232"/>
      <c r="I117" s="232"/>
      <c r="J117" s="232"/>
      <c r="K117" s="232"/>
      <c r="L117" s="232"/>
      <c r="M117" s="232"/>
      <c r="N117" s="232"/>
      <c r="O117" s="232"/>
      <c r="P117" s="232">
        <f>ROUND(SUM(O117:O128),3)</f>
        <v>0.854</v>
      </c>
      <c r="Q117" s="238">
        <v>1779989</v>
      </c>
      <c r="R117" s="234"/>
      <c r="S117" s="238">
        <v>3702538</v>
      </c>
      <c r="T117" s="238">
        <v>385244</v>
      </c>
      <c r="U117" s="235">
        <f>P117*Q117</f>
        <v>1520110.606</v>
      </c>
      <c r="V117" s="235">
        <f>P117*R117</f>
        <v>0</v>
      </c>
      <c r="W117" s="235">
        <f>P117*S117</f>
        <v>3161967.452</v>
      </c>
      <c r="X117" s="235">
        <f>P117*T117</f>
        <v>328998.376</v>
      </c>
      <c r="Y117" s="232"/>
      <c r="Z117" s="232"/>
      <c r="AA117" s="232"/>
      <c r="AC117" s="205" t="s">
        <v>48</v>
      </c>
      <c r="AD117" s="205" t="s">
        <v>49</v>
      </c>
      <c r="AE117" s="206" t="s">
        <v>166</v>
      </c>
      <c r="AF117" s="206" t="s">
        <v>167</v>
      </c>
      <c r="AG117" s="206" t="s">
        <v>168</v>
      </c>
      <c r="AM117" s="205" t="s">
        <v>51</v>
      </c>
    </row>
    <row r="118" customHeight="1" spans="1:39">
      <c r="A118" s="162"/>
      <c r="B118" s="256"/>
      <c r="C118" s="22"/>
      <c r="D118" s="22"/>
      <c r="E118" s="21"/>
      <c r="F118" s="247" t="s">
        <v>198</v>
      </c>
      <c r="G118" s="21"/>
      <c r="H118" s="232"/>
      <c r="I118" s="232"/>
      <c r="J118" s="232"/>
      <c r="K118" s="232"/>
      <c r="L118" s="232"/>
      <c r="M118" s="232"/>
      <c r="N118" s="232"/>
      <c r="O118" s="232"/>
      <c r="P118" s="232"/>
      <c r="Q118" s="234"/>
      <c r="R118" s="234"/>
      <c r="S118" s="234"/>
      <c r="T118" s="234"/>
      <c r="U118" s="235"/>
      <c r="V118" s="235"/>
      <c r="W118" s="235"/>
      <c r="X118" s="235"/>
      <c r="Y118" s="232"/>
      <c r="Z118" s="232"/>
      <c r="AA118" s="232"/>
    </row>
    <row r="119" customHeight="1" spans="1:39">
      <c r="A119" s="162"/>
      <c r="B119" s="256"/>
      <c r="C119" s="22"/>
      <c r="D119" s="22"/>
      <c r="E119" s="21"/>
      <c r="F119" s="247" t="s">
        <v>199</v>
      </c>
      <c r="G119" s="21"/>
      <c r="H119" s="232"/>
      <c r="I119" s="232"/>
      <c r="J119" s="232"/>
      <c r="K119" s="232"/>
      <c r="L119" s="232"/>
      <c r="M119" s="232"/>
      <c r="N119" s="232"/>
      <c r="O119" s="232"/>
      <c r="P119" s="232"/>
      <c r="Q119" s="234"/>
      <c r="R119" s="234"/>
      <c r="S119" s="234"/>
      <c r="T119" s="234"/>
      <c r="U119" s="235"/>
      <c r="V119" s="235"/>
      <c r="W119" s="235"/>
      <c r="X119" s="235"/>
      <c r="Y119" s="232"/>
      <c r="Z119" s="232"/>
      <c r="AA119" s="232"/>
    </row>
    <row r="120" customHeight="1" spans="1:39">
      <c r="A120" s="162"/>
      <c r="B120" s="256" t="s">
        <v>87</v>
      </c>
      <c r="C120" s="22"/>
      <c r="D120" s="22"/>
      <c r="E120" s="21"/>
      <c r="F120" s="239" t="s">
        <v>200</v>
      </c>
      <c r="G120" s="21"/>
      <c r="H120" s="232"/>
      <c r="I120" s="232"/>
      <c r="J120" s="232"/>
      <c r="K120" s="232"/>
      <c r="L120" s="232"/>
      <c r="M120" s="232"/>
      <c r="N120" s="232"/>
      <c r="O120" s="232">
        <v>0.523</v>
      </c>
      <c r="P120" s="232"/>
      <c r="Q120" s="234"/>
      <c r="R120" s="234"/>
      <c r="S120" s="234"/>
      <c r="T120" s="234"/>
      <c r="U120" s="235"/>
      <c r="V120" s="235"/>
      <c r="W120" s="235"/>
      <c r="X120" s="235"/>
      <c r="Y120" s="232"/>
      <c r="Z120" s="232"/>
      <c r="AA120" s="232"/>
    </row>
    <row r="121" customHeight="1" spans="1:39">
      <c r="A121" s="162"/>
      <c r="B121" s="256"/>
      <c r="C121" s="22"/>
      <c r="D121" s="22"/>
      <c r="E121" s="21"/>
      <c r="F121" s="247" t="s">
        <v>201</v>
      </c>
      <c r="G121" s="21"/>
      <c r="H121" s="232"/>
      <c r="I121" s="232"/>
      <c r="J121" s="232"/>
      <c r="K121" s="232"/>
      <c r="L121" s="232"/>
      <c r="M121" s="232"/>
      <c r="N121" s="232"/>
      <c r="O121" s="232"/>
      <c r="P121" s="232"/>
      <c r="Q121" s="234"/>
      <c r="R121" s="234"/>
      <c r="S121" s="234"/>
      <c r="T121" s="234"/>
      <c r="U121" s="235"/>
      <c r="V121" s="235"/>
      <c r="W121" s="235"/>
      <c r="X121" s="235"/>
      <c r="Y121" s="232"/>
      <c r="Z121" s="232"/>
      <c r="AA121" s="232"/>
    </row>
    <row r="122" customHeight="1" spans="1:39">
      <c r="A122" s="162"/>
      <c r="B122" s="256"/>
      <c r="C122" s="22"/>
      <c r="D122" s="22"/>
      <c r="E122" s="21"/>
      <c r="F122" s="239" t="s">
        <v>202</v>
      </c>
      <c r="G122" s="21"/>
      <c r="H122" s="232"/>
      <c r="I122" s="232"/>
      <c r="J122" s="232"/>
      <c r="K122" s="232"/>
      <c r="L122" s="232"/>
      <c r="M122" s="232"/>
      <c r="N122" s="232"/>
      <c r="O122" s="232">
        <v>0.233</v>
      </c>
      <c r="P122" s="232"/>
      <c r="Q122" s="234"/>
      <c r="R122" s="234"/>
      <c r="S122" s="234"/>
      <c r="T122" s="234"/>
      <c r="U122" s="235"/>
      <c r="V122" s="235"/>
      <c r="W122" s="235"/>
      <c r="X122" s="235"/>
      <c r="Y122" s="232"/>
      <c r="Z122" s="232"/>
      <c r="AA122" s="232"/>
    </row>
    <row r="123" customHeight="1" spans="1:39">
      <c r="A123" s="162"/>
      <c r="B123" s="256"/>
      <c r="C123" s="22"/>
      <c r="D123" s="22"/>
      <c r="E123" s="21"/>
      <c r="F123" s="247" t="s">
        <v>203</v>
      </c>
      <c r="G123" s="21"/>
      <c r="H123" s="232"/>
      <c r="I123" s="232"/>
      <c r="J123" s="232"/>
      <c r="K123" s="232"/>
      <c r="L123" s="232"/>
      <c r="M123" s="232"/>
      <c r="N123" s="232"/>
      <c r="O123" s="232"/>
      <c r="P123" s="232"/>
      <c r="Q123" s="234"/>
      <c r="R123" s="234"/>
      <c r="S123" s="234"/>
      <c r="T123" s="234"/>
      <c r="U123" s="235"/>
      <c r="V123" s="235"/>
      <c r="W123" s="235"/>
      <c r="X123" s="235"/>
      <c r="Y123" s="232"/>
      <c r="Z123" s="232"/>
      <c r="AA123" s="232"/>
    </row>
    <row r="124" customHeight="1" spans="1:39">
      <c r="A124" s="162"/>
      <c r="B124" s="256"/>
      <c r="C124" s="22"/>
      <c r="D124" s="22"/>
      <c r="E124" s="21"/>
      <c r="F124" s="239" t="s">
        <v>204</v>
      </c>
      <c r="G124" s="21"/>
      <c r="H124" s="232"/>
      <c r="I124" s="232"/>
      <c r="J124" s="232"/>
      <c r="K124" s="232"/>
      <c r="L124" s="232"/>
      <c r="M124" s="232"/>
      <c r="N124" s="232"/>
      <c r="O124" s="232">
        <v>0.097</v>
      </c>
      <c r="P124" s="232"/>
      <c r="Q124" s="234"/>
      <c r="R124" s="234"/>
      <c r="S124" s="234"/>
      <c r="T124" s="234"/>
      <c r="U124" s="235"/>
      <c r="V124" s="235"/>
      <c r="W124" s="235"/>
      <c r="X124" s="235"/>
      <c r="Y124" s="232"/>
      <c r="Z124" s="232"/>
      <c r="AA124" s="232"/>
    </row>
    <row r="125" customHeight="1" spans="1:39">
      <c r="A125" s="162"/>
      <c r="B125" s="256"/>
      <c r="C125" s="22"/>
      <c r="D125" s="22"/>
      <c r="E125" s="21"/>
      <c r="F125" s="239" t="s">
        <v>205</v>
      </c>
      <c r="G125" s="21"/>
      <c r="H125" s="232"/>
      <c r="I125" s="232"/>
      <c r="J125" s="232"/>
      <c r="K125" s="232"/>
      <c r="L125" s="232"/>
      <c r="M125" s="232"/>
      <c r="N125" s="232"/>
      <c r="O125" s="232">
        <v>0.029</v>
      </c>
      <c r="P125" s="232"/>
      <c r="Q125" s="234"/>
      <c r="R125" s="234"/>
      <c r="S125" s="234"/>
      <c r="T125" s="234"/>
      <c r="U125" s="235"/>
      <c r="V125" s="235"/>
      <c r="W125" s="235"/>
      <c r="X125" s="235"/>
      <c r="Y125" s="232"/>
      <c r="Z125" s="232"/>
      <c r="AA125" s="232"/>
    </row>
    <row r="126" customHeight="1" spans="1:39">
      <c r="A126" s="162"/>
      <c r="B126" s="256"/>
      <c r="C126" s="22"/>
      <c r="D126" s="22"/>
      <c r="E126" s="21"/>
      <c r="F126" s="247" t="s">
        <v>206</v>
      </c>
      <c r="G126" s="21"/>
      <c r="H126" s="232"/>
      <c r="I126" s="232"/>
      <c r="J126" s="232"/>
      <c r="K126" s="232"/>
      <c r="L126" s="232"/>
      <c r="M126" s="232"/>
      <c r="N126" s="232"/>
      <c r="O126" s="232"/>
      <c r="P126" s="232"/>
      <c r="Q126" s="234"/>
      <c r="R126" s="234"/>
      <c r="S126" s="234"/>
      <c r="T126" s="234"/>
      <c r="U126" s="235"/>
      <c r="V126" s="235"/>
      <c r="W126" s="235"/>
      <c r="X126" s="235"/>
      <c r="Y126" s="232"/>
      <c r="Z126" s="232"/>
      <c r="AA126" s="232"/>
    </row>
    <row r="127" customHeight="1" spans="1:39">
      <c r="A127" s="162"/>
      <c r="B127" s="256"/>
      <c r="C127" s="22"/>
      <c r="D127" s="22"/>
      <c r="E127" s="21"/>
      <c r="F127" s="239" t="s">
        <v>207</v>
      </c>
      <c r="G127" s="21"/>
      <c r="H127" s="232"/>
      <c r="I127" s="232"/>
      <c r="J127" s="232"/>
      <c r="K127" s="232"/>
      <c r="L127" s="232"/>
      <c r="M127" s="232"/>
      <c r="N127" s="232"/>
      <c r="O127" s="232">
        <v>-0.006</v>
      </c>
      <c r="P127" s="232"/>
      <c r="Q127" s="234"/>
      <c r="R127" s="234"/>
      <c r="S127" s="234"/>
      <c r="T127" s="234"/>
      <c r="U127" s="235"/>
      <c r="V127" s="235"/>
      <c r="W127" s="235"/>
      <c r="X127" s="235"/>
      <c r="Y127" s="232"/>
      <c r="Z127" s="232"/>
      <c r="AA127" s="232"/>
    </row>
    <row r="128" customHeight="1" spans="1:39">
      <c r="A128" s="162"/>
      <c r="B128" s="256"/>
      <c r="C128" s="22"/>
      <c r="D128" s="22"/>
      <c r="E128" s="21"/>
      <c r="F128" s="239" t="s">
        <v>208</v>
      </c>
      <c r="G128" s="21"/>
      <c r="H128" s="232"/>
      <c r="I128" s="232"/>
      <c r="J128" s="232"/>
      <c r="K128" s="232"/>
      <c r="L128" s="232"/>
      <c r="M128" s="232"/>
      <c r="N128" s="232"/>
      <c r="O128" s="232">
        <v>-0.022</v>
      </c>
      <c r="P128" s="232"/>
      <c r="Q128" s="234"/>
      <c r="R128" s="234"/>
      <c r="S128" s="234"/>
      <c r="T128" s="234"/>
      <c r="U128" s="235"/>
      <c r="V128" s="235"/>
      <c r="W128" s="235"/>
      <c r="X128" s="235"/>
      <c r="Y128" s="232"/>
      <c r="Z128" s="232"/>
      <c r="AA128" s="232"/>
    </row>
    <row r="129" customHeight="1" spans="1:39">
      <c r="A129" s="162">
        <v>23</v>
      </c>
      <c r="B129" s="256"/>
      <c r="C129" s="22" t="s">
        <v>209</v>
      </c>
      <c r="D129" s="22" t="s">
        <v>210</v>
      </c>
      <c r="E129" s="21" t="s">
        <v>211</v>
      </c>
      <c r="F129" s="236" t="s">
        <v>212</v>
      </c>
      <c r="G129" s="21" t="s">
        <v>107</v>
      </c>
      <c r="H129" s="232"/>
      <c r="I129" s="232"/>
      <c r="J129" s="232"/>
      <c r="K129" s="232"/>
      <c r="L129" s="232"/>
      <c r="M129" s="232"/>
      <c r="N129" s="232"/>
      <c r="O129" s="232"/>
      <c r="P129" s="232">
        <f>ROUND(SUM(O129:O143),3)</f>
        <v>133.867</v>
      </c>
      <c r="Q129" s="238">
        <v>1510791</v>
      </c>
      <c r="R129" s="234"/>
      <c r="S129" s="238">
        <v>371765</v>
      </c>
      <c r="T129" s="238">
        <v>71683</v>
      </c>
      <c r="U129" s="235">
        <f>P129*Q129</f>
        <v>202245058.797</v>
      </c>
      <c r="V129" s="235">
        <f>P129*R129</f>
        <v>0</v>
      </c>
      <c r="W129" s="235">
        <f>P129*S129</f>
        <v>49767065.255</v>
      </c>
      <c r="X129" s="235">
        <f>P129*T129</f>
        <v>9595988.161</v>
      </c>
      <c r="Y129" s="232"/>
      <c r="Z129" s="232"/>
      <c r="AA129" s="232"/>
      <c r="AC129" s="205" t="s">
        <v>48</v>
      </c>
      <c r="AD129" s="205" t="s">
        <v>49</v>
      </c>
      <c r="AE129" s="206" t="s">
        <v>213</v>
      </c>
      <c r="AF129" s="206" t="s">
        <v>214</v>
      </c>
      <c r="AG129" s="206" t="s">
        <v>215</v>
      </c>
      <c r="AM129" s="205" t="s">
        <v>51</v>
      </c>
    </row>
    <row r="130" customHeight="1" spans="1:39">
      <c r="A130" s="162"/>
      <c r="B130" s="256"/>
      <c r="C130" s="22"/>
      <c r="D130" s="22"/>
      <c r="E130" s="21"/>
      <c r="F130" s="247" t="s">
        <v>199</v>
      </c>
      <c r="G130" s="21"/>
      <c r="H130" s="232"/>
      <c r="I130" s="232"/>
      <c r="J130" s="232"/>
      <c r="K130" s="232"/>
      <c r="L130" s="232"/>
      <c r="M130" s="232"/>
      <c r="N130" s="232"/>
      <c r="O130" s="232"/>
      <c r="P130" s="232"/>
      <c r="Q130" s="234"/>
      <c r="R130" s="234"/>
      <c r="S130" s="234"/>
      <c r="T130" s="234"/>
      <c r="U130" s="235"/>
      <c r="V130" s="235"/>
      <c r="W130" s="235"/>
      <c r="X130" s="235"/>
      <c r="Y130" s="232"/>
      <c r="Z130" s="232"/>
      <c r="AA130" s="232"/>
    </row>
    <row r="131" customHeight="1" spans="1:39">
      <c r="A131" s="162"/>
      <c r="B131" s="256" t="s">
        <v>87</v>
      </c>
      <c r="C131" s="22"/>
      <c r="D131" s="22"/>
      <c r="E131" s="21"/>
      <c r="F131" s="239" t="s">
        <v>216</v>
      </c>
      <c r="G131" s="21"/>
      <c r="H131" s="232"/>
      <c r="I131" s="232"/>
      <c r="J131" s="232"/>
      <c r="K131" s="232"/>
      <c r="L131" s="232"/>
      <c r="M131" s="232"/>
      <c r="N131" s="232"/>
      <c r="O131" s="232">
        <v>75</v>
      </c>
      <c r="P131" s="232"/>
      <c r="Q131" s="234"/>
      <c r="R131" s="234"/>
      <c r="S131" s="234"/>
      <c r="T131" s="234"/>
      <c r="U131" s="235"/>
      <c r="V131" s="235"/>
      <c r="W131" s="235"/>
      <c r="X131" s="235"/>
      <c r="Y131" s="232"/>
      <c r="Z131" s="232"/>
      <c r="AA131" s="232"/>
    </row>
    <row r="132" customHeight="1" spans="1:39">
      <c r="A132" s="162"/>
      <c r="B132" s="256"/>
      <c r="C132" s="22"/>
      <c r="D132" s="22"/>
      <c r="E132" s="21"/>
      <c r="F132" s="239" t="s">
        <v>217</v>
      </c>
      <c r="G132" s="21"/>
      <c r="H132" s="232"/>
      <c r="I132" s="232"/>
      <c r="J132" s="232"/>
      <c r="K132" s="232"/>
      <c r="L132" s="232"/>
      <c r="M132" s="232"/>
      <c r="N132" s="232"/>
      <c r="O132" s="232">
        <v>9</v>
      </c>
      <c r="P132" s="232"/>
      <c r="Q132" s="234"/>
      <c r="R132" s="234"/>
      <c r="S132" s="234"/>
      <c r="T132" s="234"/>
      <c r="U132" s="235"/>
      <c r="V132" s="235"/>
      <c r="W132" s="235"/>
      <c r="X132" s="235"/>
      <c r="Y132" s="232"/>
      <c r="Z132" s="232"/>
      <c r="AA132" s="232"/>
    </row>
    <row r="133" customHeight="1" spans="1:39">
      <c r="A133" s="162"/>
      <c r="B133" s="256"/>
      <c r="C133" s="22"/>
      <c r="D133" s="22"/>
      <c r="E133" s="21"/>
      <c r="F133" s="247" t="s">
        <v>201</v>
      </c>
      <c r="G133" s="21"/>
      <c r="H133" s="232"/>
      <c r="I133" s="232"/>
      <c r="J133" s="232"/>
      <c r="K133" s="232"/>
      <c r="L133" s="232"/>
      <c r="M133" s="232"/>
      <c r="N133" s="232"/>
      <c r="O133" s="232"/>
      <c r="P133" s="232"/>
      <c r="Q133" s="234"/>
      <c r="R133" s="234"/>
      <c r="S133" s="234"/>
      <c r="T133" s="234"/>
      <c r="U133" s="235"/>
      <c r="V133" s="235"/>
      <c r="W133" s="235"/>
      <c r="X133" s="235"/>
      <c r="Y133" s="232"/>
      <c r="Z133" s="232"/>
      <c r="AA133" s="232"/>
    </row>
    <row r="134" customHeight="1" spans="1:39">
      <c r="A134" s="162"/>
      <c r="B134" s="256" t="s">
        <v>218</v>
      </c>
      <c r="C134" s="22"/>
      <c r="D134" s="22"/>
      <c r="E134" s="21"/>
      <c r="F134" s="239" t="s">
        <v>219</v>
      </c>
      <c r="G134" s="21"/>
      <c r="H134" s="232"/>
      <c r="I134" s="232"/>
      <c r="J134" s="232"/>
      <c r="K134" s="232"/>
      <c r="L134" s="232"/>
      <c r="M134" s="232"/>
      <c r="N134" s="232"/>
      <c r="O134" s="232">
        <v>33.75</v>
      </c>
      <c r="P134" s="232"/>
      <c r="Q134" s="234"/>
      <c r="R134" s="234"/>
      <c r="S134" s="234"/>
      <c r="T134" s="234"/>
      <c r="U134" s="235"/>
      <c r="V134" s="235"/>
      <c r="W134" s="235"/>
      <c r="X134" s="235"/>
      <c r="Y134" s="232"/>
      <c r="Z134" s="232"/>
      <c r="AA134" s="232"/>
    </row>
    <row r="135" customHeight="1" spans="1:39">
      <c r="A135" s="162"/>
      <c r="B135" s="256"/>
      <c r="C135" s="22"/>
      <c r="D135" s="22"/>
      <c r="E135" s="21"/>
      <c r="F135" s="239" t="s">
        <v>220</v>
      </c>
      <c r="G135" s="21"/>
      <c r="H135" s="232"/>
      <c r="I135" s="232"/>
      <c r="J135" s="232"/>
      <c r="K135" s="232"/>
      <c r="L135" s="232"/>
      <c r="M135" s="232"/>
      <c r="N135" s="232"/>
      <c r="O135" s="232">
        <v>4.05</v>
      </c>
      <c r="P135" s="232"/>
      <c r="Q135" s="234"/>
      <c r="R135" s="234"/>
      <c r="S135" s="234"/>
      <c r="T135" s="234"/>
      <c r="U135" s="235"/>
      <c r="V135" s="235"/>
      <c r="W135" s="235"/>
      <c r="X135" s="235"/>
      <c r="Y135" s="232"/>
      <c r="Z135" s="232"/>
      <c r="AA135" s="232"/>
    </row>
    <row r="136" customHeight="1" spans="1:39">
      <c r="A136" s="162"/>
      <c r="B136" s="256"/>
      <c r="C136" s="22"/>
      <c r="D136" s="22"/>
      <c r="E136" s="21"/>
      <c r="F136" s="247" t="s">
        <v>221</v>
      </c>
      <c r="G136" s="21"/>
      <c r="H136" s="232"/>
      <c r="I136" s="232"/>
      <c r="J136" s="232"/>
      <c r="K136" s="232"/>
      <c r="L136" s="232"/>
      <c r="M136" s="232"/>
      <c r="N136" s="232"/>
      <c r="O136" s="232"/>
      <c r="P136" s="232"/>
      <c r="Q136" s="234"/>
      <c r="R136" s="234"/>
      <c r="S136" s="234"/>
      <c r="T136" s="234"/>
      <c r="U136" s="235"/>
      <c r="V136" s="235"/>
      <c r="W136" s="235"/>
      <c r="X136" s="235"/>
      <c r="Y136" s="232"/>
      <c r="Z136" s="232"/>
      <c r="AA136" s="232"/>
    </row>
    <row r="137" customHeight="1" spans="1:39">
      <c r="A137" s="162"/>
      <c r="B137" s="256"/>
      <c r="C137" s="22"/>
      <c r="D137" s="22"/>
      <c r="E137" s="21"/>
      <c r="F137" s="239" t="s">
        <v>222</v>
      </c>
      <c r="G137" s="21"/>
      <c r="H137" s="232"/>
      <c r="I137" s="232"/>
      <c r="J137" s="232"/>
      <c r="K137" s="232"/>
      <c r="L137" s="232"/>
      <c r="M137" s="232"/>
      <c r="N137" s="232"/>
      <c r="O137" s="232">
        <v>13.359</v>
      </c>
      <c r="P137" s="232"/>
      <c r="Q137" s="234"/>
      <c r="R137" s="234"/>
      <c r="S137" s="234"/>
      <c r="T137" s="234"/>
      <c r="U137" s="235"/>
      <c r="V137" s="235"/>
      <c r="W137" s="235"/>
      <c r="X137" s="235"/>
      <c r="Y137" s="232"/>
      <c r="Z137" s="232"/>
      <c r="AA137" s="232"/>
    </row>
    <row r="138" customHeight="1" spans="1:39">
      <c r="A138" s="162"/>
      <c r="B138" s="256"/>
      <c r="C138" s="22"/>
      <c r="D138" s="22"/>
      <c r="E138" s="21"/>
      <c r="F138" s="239" t="s">
        <v>223</v>
      </c>
      <c r="G138" s="21"/>
      <c r="H138" s="232"/>
      <c r="I138" s="232"/>
      <c r="J138" s="232"/>
      <c r="K138" s="232"/>
      <c r="L138" s="232"/>
      <c r="M138" s="232"/>
      <c r="N138" s="232"/>
      <c r="O138" s="232">
        <v>1.314</v>
      </c>
      <c r="P138" s="232"/>
      <c r="Q138" s="234"/>
      <c r="R138" s="234"/>
      <c r="S138" s="234"/>
      <c r="T138" s="234"/>
      <c r="U138" s="235"/>
      <c r="V138" s="235"/>
      <c r="W138" s="235"/>
      <c r="X138" s="235"/>
      <c r="Y138" s="232"/>
      <c r="Z138" s="232"/>
      <c r="AA138" s="232"/>
    </row>
    <row r="139" customHeight="1" spans="1:39">
      <c r="A139" s="162"/>
      <c r="B139" s="256"/>
      <c r="C139" s="22"/>
      <c r="D139" s="22"/>
      <c r="E139" s="21"/>
      <c r="F139" s="247" t="s">
        <v>224</v>
      </c>
      <c r="G139" s="21"/>
      <c r="H139" s="232"/>
      <c r="I139" s="232"/>
      <c r="J139" s="232"/>
      <c r="K139" s="232"/>
      <c r="L139" s="232"/>
      <c r="M139" s="232"/>
      <c r="N139" s="232"/>
      <c r="O139" s="232"/>
      <c r="P139" s="232"/>
      <c r="Q139" s="234"/>
      <c r="R139" s="234"/>
      <c r="S139" s="234"/>
      <c r="T139" s="234"/>
      <c r="U139" s="235"/>
      <c r="V139" s="235"/>
      <c r="W139" s="235"/>
      <c r="X139" s="235"/>
      <c r="Y139" s="232"/>
      <c r="Z139" s="232"/>
      <c r="AA139" s="232"/>
    </row>
    <row r="140" customHeight="1" spans="1:39">
      <c r="A140" s="162"/>
      <c r="B140" s="256"/>
      <c r="C140" s="22"/>
      <c r="D140" s="22"/>
      <c r="E140" s="21"/>
      <c r="F140" s="239" t="s">
        <v>225</v>
      </c>
      <c r="G140" s="21"/>
      <c r="H140" s="232"/>
      <c r="I140" s="232"/>
      <c r="J140" s="232"/>
      <c r="K140" s="232"/>
      <c r="L140" s="232"/>
      <c r="M140" s="232"/>
      <c r="N140" s="232"/>
      <c r="O140" s="232">
        <v>-2.606</v>
      </c>
      <c r="P140" s="232"/>
      <c r="Q140" s="234"/>
      <c r="R140" s="234"/>
      <c r="S140" s="234"/>
      <c r="T140" s="234"/>
      <c r="U140" s="235"/>
      <c r="V140" s="235"/>
      <c r="W140" s="235"/>
      <c r="X140" s="235"/>
      <c r="Y140" s="232"/>
      <c r="Z140" s="232"/>
      <c r="AA140" s="232"/>
    </row>
    <row r="141" customHeight="1" spans="1:39">
      <c r="A141" s="162"/>
      <c r="B141" s="256"/>
      <c r="C141" s="22"/>
      <c r="D141" s="22"/>
      <c r="E141" s="21"/>
      <c r="F141" s="239"/>
      <c r="G141" s="21"/>
      <c r="H141" s="232"/>
      <c r="I141" s="232"/>
      <c r="J141" s="232"/>
      <c r="K141" s="232"/>
      <c r="L141" s="232"/>
      <c r="M141" s="232"/>
      <c r="N141" s="232"/>
      <c r="O141" s="232"/>
      <c r="P141" s="232"/>
      <c r="Q141" s="234"/>
      <c r="R141" s="234"/>
      <c r="S141" s="234"/>
      <c r="T141" s="234"/>
      <c r="U141" s="235"/>
      <c r="V141" s="235"/>
      <c r="W141" s="235"/>
      <c r="X141" s="235"/>
      <c r="Y141" s="232"/>
      <c r="Z141" s="232"/>
      <c r="AA141" s="232"/>
    </row>
    <row r="142" customHeight="1" spans="1:39">
      <c r="A142" s="162"/>
      <c r="B142" s="256"/>
      <c r="C142" s="22"/>
      <c r="D142" s="22"/>
      <c r="E142" s="21"/>
      <c r="F142" s="239"/>
      <c r="G142" s="21"/>
      <c r="H142" s="232"/>
      <c r="I142" s="232"/>
      <c r="J142" s="232"/>
      <c r="K142" s="232"/>
      <c r="L142" s="232"/>
      <c r="M142" s="232"/>
      <c r="N142" s="232"/>
      <c r="O142" s="232"/>
      <c r="P142" s="232"/>
      <c r="Q142" s="234"/>
      <c r="R142" s="234"/>
      <c r="S142" s="234"/>
      <c r="T142" s="234"/>
      <c r="U142" s="235"/>
      <c r="V142" s="235"/>
      <c r="W142" s="235"/>
      <c r="X142" s="235"/>
      <c r="Y142" s="232"/>
      <c r="Z142" s="232"/>
      <c r="AA142" s="232"/>
    </row>
    <row r="143" customHeight="1" spans="1:39">
      <c r="A143" s="162"/>
      <c r="B143" s="256"/>
      <c r="C143" s="22"/>
      <c r="D143" s="22"/>
      <c r="E143" s="21"/>
      <c r="F143" s="247" t="s">
        <v>226</v>
      </c>
      <c r="G143" s="21"/>
      <c r="H143" s="232"/>
      <c r="I143" s="232"/>
      <c r="J143" s="232"/>
      <c r="K143" s="232"/>
      <c r="L143" s="232"/>
      <c r="M143" s="232"/>
      <c r="N143" s="232"/>
      <c r="O143" s="232"/>
      <c r="P143" s="232"/>
      <c r="Q143" s="234"/>
      <c r="R143" s="234"/>
      <c r="S143" s="234"/>
      <c r="T143" s="234"/>
      <c r="U143" s="235"/>
      <c r="V143" s="235"/>
      <c r="W143" s="235"/>
      <c r="X143" s="235"/>
      <c r="Y143" s="232"/>
      <c r="Z143" s="232"/>
      <c r="AA143" s="232"/>
    </row>
    <row r="144" customHeight="1" spans="1:39">
      <c r="A144" s="162">
        <v>24</v>
      </c>
      <c r="B144" s="256"/>
      <c r="C144" s="22" t="s">
        <v>227</v>
      </c>
      <c r="D144" s="22" t="str">
        <f>""</f>
        <v/>
      </c>
      <c r="E144" s="21" t="s">
        <v>227</v>
      </c>
      <c r="F144" s="236" t="s">
        <v>228</v>
      </c>
      <c r="G144" s="21" t="s">
        <v>188</v>
      </c>
      <c r="H144" s="232"/>
      <c r="I144" s="232"/>
      <c r="J144" s="232"/>
      <c r="K144" s="232"/>
      <c r="L144" s="232"/>
      <c r="M144" s="232"/>
      <c r="N144" s="232"/>
      <c r="O144" s="232"/>
      <c r="P144" s="232">
        <f>ROUND(SUM(O144:O152),3)</f>
        <v>26.848</v>
      </c>
      <c r="Q144" s="238">
        <v>17080600</v>
      </c>
      <c r="R144" s="234"/>
      <c r="S144" s="238">
        <v>3107109</v>
      </c>
      <c r="T144" s="238">
        <v>634701</v>
      </c>
      <c r="U144" s="235">
        <f>P144*Q144</f>
        <v>458579948.8</v>
      </c>
      <c r="V144" s="235">
        <f>P144*R144</f>
        <v>0</v>
      </c>
      <c r="W144" s="235">
        <f>P144*S144</f>
        <v>83419662.432</v>
      </c>
      <c r="X144" s="235">
        <f>P144*T144</f>
        <v>17040452.448</v>
      </c>
      <c r="Y144" s="232"/>
      <c r="Z144" s="232"/>
      <c r="AA144" s="232"/>
      <c r="AC144" s="205" t="s">
        <v>48</v>
      </c>
      <c r="AD144" s="205" t="s">
        <v>49</v>
      </c>
      <c r="AE144" s="206" t="s">
        <v>189</v>
      </c>
      <c r="AF144" s="206" t="s">
        <v>229</v>
      </c>
      <c r="AG144" s="206" t="s">
        <v>191</v>
      </c>
      <c r="AM144" s="205" t="s">
        <v>51</v>
      </c>
    </row>
    <row r="145" customHeight="1" spans="1:39">
      <c r="A145" s="162"/>
      <c r="B145" s="256"/>
      <c r="C145" s="22"/>
      <c r="D145" s="22"/>
      <c r="E145" s="21"/>
      <c r="F145" s="247" t="s">
        <v>192</v>
      </c>
      <c r="G145" s="21"/>
      <c r="H145" s="232"/>
      <c r="I145" s="232"/>
      <c r="J145" s="232"/>
      <c r="K145" s="232"/>
      <c r="L145" s="232"/>
      <c r="M145" s="232"/>
      <c r="N145" s="232"/>
      <c r="O145" s="232"/>
      <c r="P145" s="232"/>
      <c r="Q145" s="234"/>
      <c r="R145" s="234"/>
      <c r="S145" s="234"/>
      <c r="T145" s="234"/>
      <c r="U145" s="235"/>
      <c r="V145" s="235"/>
      <c r="W145" s="235"/>
      <c r="X145" s="235"/>
      <c r="Y145" s="232"/>
      <c r="Z145" s="232"/>
      <c r="AA145" s="232"/>
    </row>
    <row r="146" customHeight="1" spans="1:39">
      <c r="A146" s="162"/>
      <c r="B146" s="256"/>
      <c r="C146" s="22"/>
      <c r="D146" s="22"/>
      <c r="E146" s="21"/>
      <c r="F146" s="247" t="s">
        <v>230</v>
      </c>
      <c r="G146" s="21"/>
      <c r="H146" s="232"/>
      <c r="I146" s="232"/>
      <c r="J146" s="232"/>
      <c r="K146" s="232"/>
      <c r="L146" s="232"/>
      <c r="M146" s="232"/>
      <c r="N146" s="232"/>
      <c r="O146" s="232"/>
      <c r="P146" s="232"/>
      <c r="Q146" s="234"/>
      <c r="R146" s="234"/>
      <c r="S146" s="234"/>
      <c r="T146" s="234"/>
      <c r="U146" s="235"/>
      <c r="V146" s="235"/>
      <c r="W146" s="235"/>
      <c r="X146" s="235"/>
      <c r="Y146" s="232"/>
      <c r="Z146" s="232"/>
      <c r="AA146" s="232"/>
    </row>
    <row r="147" customHeight="1" spans="1:39">
      <c r="A147" s="162"/>
      <c r="B147" s="256" t="s">
        <v>87</v>
      </c>
      <c r="C147" s="22"/>
      <c r="D147" s="22"/>
      <c r="E147" s="21"/>
      <c r="F147" s="239" t="s">
        <v>231</v>
      </c>
      <c r="G147" s="21"/>
      <c r="H147" s="232"/>
      <c r="I147" s="232"/>
      <c r="J147" s="232"/>
      <c r="K147" s="232"/>
      <c r="L147" s="232"/>
      <c r="M147" s="232"/>
      <c r="N147" s="232"/>
      <c r="O147" s="232">
        <v>18.29</v>
      </c>
      <c r="P147" s="232"/>
      <c r="Q147" s="234"/>
      <c r="R147" s="234"/>
      <c r="S147" s="234"/>
      <c r="T147" s="234"/>
      <c r="U147" s="235"/>
      <c r="V147" s="235"/>
      <c r="W147" s="235"/>
      <c r="X147" s="235"/>
      <c r="Y147" s="232"/>
      <c r="Z147" s="232"/>
      <c r="AA147" s="232"/>
    </row>
    <row r="148" customHeight="1" spans="1:39">
      <c r="A148" s="162"/>
      <c r="B148" s="256"/>
      <c r="C148" s="22"/>
      <c r="D148" s="22"/>
      <c r="E148" s="21"/>
      <c r="F148" s="247" t="s">
        <v>195</v>
      </c>
      <c r="G148" s="21"/>
      <c r="H148" s="232"/>
      <c r="I148" s="232"/>
      <c r="J148" s="232"/>
      <c r="K148" s="232"/>
      <c r="L148" s="232"/>
      <c r="M148" s="232"/>
      <c r="N148" s="232"/>
      <c r="O148" s="232"/>
      <c r="P148" s="232"/>
      <c r="Q148" s="234"/>
      <c r="R148" s="234"/>
      <c r="S148" s="234"/>
      <c r="T148" s="234"/>
      <c r="U148" s="235"/>
      <c r="V148" s="235"/>
      <c r="W148" s="235"/>
      <c r="X148" s="235"/>
      <c r="Y148" s="232"/>
      <c r="Z148" s="232"/>
      <c r="AA148" s="232"/>
    </row>
    <row r="149" customHeight="1" spans="1:39">
      <c r="A149" s="162"/>
      <c r="B149" s="256"/>
      <c r="C149" s="22"/>
      <c r="D149" s="22"/>
      <c r="E149" s="21"/>
      <c r="F149" s="247" t="s">
        <v>230</v>
      </c>
      <c r="G149" s="21"/>
      <c r="H149" s="232"/>
      <c r="I149" s="232"/>
      <c r="J149" s="232"/>
      <c r="K149" s="232"/>
      <c r="L149" s="232"/>
      <c r="M149" s="232"/>
      <c r="N149" s="232"/>
      <c r="O149" s="232"/>
      <c r="P149" s="232"/>
      <c r="Q149" s="234"/>
      <c r="R149" s="234"/>
      <c r="S149" s="234"/>
      <c r="T149" s="234"/>
      <c r="U149" s="235"/>
      <c r="V149" s="235"/>
      <c r="W149" s="235"/>
      <c r="X149" s="235"/>
      <c r="Y149" s="232"/>
      <c r="Z149" s="232"/>
      <c r="AA149" s="232"/>
    </row>
    <row r="150" customHeight="1" spans="1:39">
      <c r="A150" s="162"/>
      <c r="B150" s="256" t="s">
        <v>87</v>
      </c>
      <c r="C150" s="22"/>
      <c r="D150" s="22"/>
      <c r="E150" s="21"/>
      <c r="F150" s="239" t="s">
        <v>232</v>
      </c>
      <c r="G150" s="21"/>
      <c r="H150" s="232"/>
      <c r="I150" s="232"/>
      <c r="J150" s="232"/>
      <c r="K150" s="232"/>
      <c r="L150" s="232"/>
      <c r="M150" s="232"/>
      <c r="N150" s="232"/>
      <c r="O150" s="232">
        <v>8.22</v>
      </c>
      <c r="P150" s="232"/>
      <c r="Q150" s="234"/>
      <c r="R150" s="234"/>
      <c r="S150" s="234"/>
      <c r="T150" s="234"/>
      <c r="U150" s="235"/>
      <c r="V150" s="235"/>
      <c r="W150" s="235"/>
      <c r="X150" s="235"/>
      <c r="Y150" s="232"/>
      <c r="Z150" s="232"/>
      <c r="AA150" s="232"/>
    </row>
    <row r="151" customHeight="1" spans="1:39">
      <c r="A151" s="162"/>
      <c r="B151" s="256"/>
      <c r="C151" s="22"/>
      <c r="D151" s="22"/>
      <c r="E151" s="21"/>
      <c r="F151" s="247" t="s">
        <v>233</v>
      </c>
      <c r="G151" s="21"/>
      <c r="H151" s="232"/>
      <c r="I151" s="232"/>
      <c r="J151" s="232"/>
      <c r="K151" s="232"/>
      <c r="L151" s="232"/>
      <c r="M151" s="232"/>
      <c r="N151" s="232"/>
      <c r="O151" s="232"/>
      <c r="P151" s="232"/>
      <c r="Q151" s="234"/>
      <c r="R151" s="234"/>
      <c r="S151" s="234"/>
      <c r="T151" s="234"/>
      <c r="U151" s="235"/>
      <c r="V151" s="235"/>
      <c r="W151" s="235"/>
      <c r="X151" s="235"/>
      <c r="Y151" s="232"/>
      <c r="Z151" s="232"/>
      <c r="AA151" s="232"/>
    </row>
    <row r="152" customHeight="1" spans="1:39">
      <c r="A152" s="162"/>
      <c r="B152" s="256" t="s">
        <v>87</v>
      </c>
      <c r="C152" s="22"/>
      <c r="D152" s="22"/>
      <c r="E152" s="21"/>
      <c r="F152" s="239" t="s">
        <v>234</v>
      </c>
      <c r="G152" s="21"/>
      <c r="H152" s="232"/>
      <c r="I152" s="232"/>
      <c r="J152" s="232"/>
      <c r="K152" s="232"/>
      <c r="L152" s="232"/>
      <c r="M152" s="232"/>
      <c r="N152" s="232"/>
      <c r="O152" s="232">
        <v>0.338</v>
      </c>
      <c r="P152" s="232"/>
      <c r="Q152" s="234"/>
      <c r="R152" s="234"/>
      <c r="S152" s="234"/>
      <c r="T152" s="234"/>
      <c r="U152" s="235"/>
      <c r="V152" s="235"/>
      <c r="W152" s="235"/>
      <c r="X152" s="235"/>
      <c r="Y152" s="232"/>
      <c r="Z152" s="232"/>
      <c r="AA152" s="232"/>
    </row>
    <row r="153" customHeight="1" spans="1:39">
      <c r="A153" s="162">
        <v>25</v>
      </c>
      <c r="B153" s="256"/>
      <c r="C153" s="22" t="s">
        <v>235</v>
      </c>
      <c r="D153" s="22" t="str">
        <f>""</f>
        <v/>
      </c>
      <c r="E153" s="21" t="s">
        <v>235</v>
      </c>
      <c r="F153" s="236" t="s">
        <v>236</v>
      </c>
      <c r="G153" s="21" t="s">
        <v>47</v>
      </c>
      <c r="H153" s="232"/>
      <c r="I153" s="232"/>
      <c r="J153" s="232"/>
      <c r="K153" s="232"/>
      <c r="L153" s="232"/>
      <c r="M153" s="232"/>
      <c r="N153" s="232"/>
      <c r="O153" s="232"/>
      <c r="P153" s="232">
        <f>ROUND(SUM(O153:O164),3)</f>
        <v>15.297</v>
      </c>
      <c r="Q153" s="238">
        <v>2686929</v>
      </c>
      <c r="R153" s="234"/>
      <c r="S153" s="238">
        <v>8614068</v>
      </c>
      <c r="T153" s="238">
        <v>1193227</v>
      </c>
      <c r="U153" s="235">
        <f>P153*Q153</f>
        <v>41101952.913</v>
      </c>
      <c r="V153" s="235">
        <f>P153*R153</f>
        <v>0</v>
      </c>
      <c r="W153" s="235">
        <f>P153*S153</f>
        <v>131769398.196</v>
      </c>
      <c r="X153" s="235">
        <f>P153*T153</f>
        <v>18252793.419</v>
      </c>
      <c r="Y153" s="232"/>
      <c r="Z153" s="232"/>
      <c r="AA153" s="232"/>
      <c r="AC153" s="205" t="s">
        <v>48</v>
      </c>
      <c r="AD153" s="205" t="s">
        <v>49</v>
      </c>
      <c r="AE153" s="206" t="s">
        <v>237</v>
      </c>
      <c r="AF153" s="206" t="s">
        <v>238</v>
      </c>
      <c r="AG153" s="206" t="s">
        <v>239</v>
      </c>
      <c r="AM153" s="205" t="s">
        <v>51</v>
      </c>
    </row>
    <row r="154" customHeight="1" spans="1:39">
      <c r="A154" s="162"/>
      <c r="B154" s="256"/>
      <c r="C154" s="22"/>
      <c r="D154" s="22"/>
      <c r="E154" s="21"/>
      <c r="F154" s="247" t="s">
        <v>240</v>
      </c>
      <c r="G154" s="21"/>
      <c r="H154" s="232"/>
      <c r="I154" s="232"/>
      <c r="J154" s="232"/>
      <c r="K154" s="232"/>
      <c r="L154" s="232"/>
      <c r="M154" s="232"/>
      <c r="N154" s="232"/>
      <c r="O154" s="232"/>
      <c r="P154" s="232"/>
      <c r="Q154" s="234"/>
      <c r="R154" s="234"/>
      <c r="S154" s="234"/>
      <c r="T154" s="234"/>
      <c r="U154" s="235"/>
      <c r="V154" s="235"/>
      <c r="W154" s="235"/>
      <c r="X154" s="235"/>
      <c r="Y154" s="232"/>
      <c r="Z154" s="232"/>
      <c r="AA154" s="232"/>
    </row>
    <row r="155" customHeight="1" spans="1:39">
      <c r="A155" s="162"/>
      <c r="B155" s="256" t="s">
        <v>87</v>
      </c>
      <c r="C155" s="22"/>
      <c r="D155" s="22"/>
      <c r="E155" s="21"/>
      <c r="F155" s="239" t="s">
        <v>241</v>
      </c>
      <c r="G155" s="21"/>
      <c r="H155" s="232"/>
      <c r="I155" s="232"/>
      <c r="J155" s="232"/>
      <c r="K155" s="232"/>
      <c r="L155" s="232"/>
      <c r="M155" s="232"/>
      <c r="N155" s="232"/>
      <c r="O155" s="232">
        <v>5</v>
      </c>
      <c r="P155" s="232"/>
      <c r="Q155" s="234"/>
      <c r="R155" s="234"/>
      <c r="S155" s="234"/>
      <c r="T155" s="234"/>
      <c r="U155" s="235"/>
      <c r="V155" s="235"/>
      <c r="W155" s="235"/>
      <c r="X155" s="235"/>
      <c r="Y155" s="232"/>
      <c r="Z155" s="232"/>
      <c r="AA155" s="232"/>
    </row>
    <row r="156" customHeight="1" spans="1:39">
      <c r="A156" s="162"/>
      <c r="B156" s="256" t="s">
        <v>87</v>
      </c>
      <c r="C156" s="22"/>
      <c r="D156" s="22"/>
      <c r="E156" s="21"/>
      <c r="F156" s="239" t="s">
        <v>242</v>
      </c>
      <c r="G156" s="21"/>
      <c r="H156" s="232"/>
      <c r="I156" s="232"/>
      <c r="J156" s="232"/>
      <c r="K156" s="232"/>
      <c r="L156" s="232"/>
      <c r="M156" s="232"/>
      <c r="N156" s="232"/>
      <c r="O156" s="232">
        <v>5.36</v>
      </c>
      <c r="P156" s="232"/>
      <c r="Q156" s="234"/>
      <c r="R156" s="234"/>
      <c r="S156" s="234"/>
      <c r="T156" s="234"/>
      <c r="U156" s="235"/>
      <c r="V156" s="235"/>
      <c r="W156" s="235"/>
      <c r="X156" s="235"/>
      <c r="Y156" s="232"/>
      <c r="Z156" s="232"/>
      <c r="AA156" s="232"/>
    </row>
    <row r="157" customHeight="1" spans="1:39">
      <c r="A157" s="162"/>
      <c r="B157" s="256" t="s">
        <v>87</v>
      </c>
      <c r="C157" s="22"/>
      <c r="D157" s="22"/>
      <c r="E157" s="21"/>
      <c r="F157" s="239" t="s">
        <v>243</v>
      </c>
      <c r="G157" s="21"/>
      <c r="H157" s="232"/>
      <c r="I157" s="232"/>
      <c r="J157" s="232"/>
      <c r="K157" s="232"/>
      <c r="L157" s="232"/>
      <c r="M157" s="232"/>
      <c r="N157" s="232"/>
      <c r="O157" s="232">
        <v>0.029</v>
      </c>
      <c r="P157" s="232"/>
      <c r="Q157" s="234"/>
      <c r="R157" s="234"/>
      <c r="S157" s="234"/>
      <c r="T157" s="234"/>
      <c r="U157" s="235"/>
      <c r="V157" s="235"/>
      <c r="W157" s="235"/>
      <c r="X157" s="235"/>
      <c r="Y157" s="232"/>
      <c r="Z157" s="232"/>
      <c r="AA157" s="232"/>
    </row>
    <row r="158" customHeight="1" spans="1:39">
      <c r="A158" s="162"/>
      <c r="B158" s="256"/>
      <c r="C158" s="22"/>
      <c r="D158" s="22"/>
      <c r="E158" s="21"/>
      <c r="F158" s="247" t="s">
        <v>195</v>
      </c>
      <c r="G158" s="21"/>
      <c r="H158" s="232"/>
      <c r="I158" s="232"/>
      <c r="J158" s="232"/>
      <c r="K158" s="232"/>
      <c r="L158" s="232"/>
      <c r="M158" s="232"/>
      <c r="N158" s="232"/>
      <c r="O158" s="232"/>
      <c r="P158" s="232"/>
      <c r="Q158" s="234"/>
      <c r="R158" s="234"/>
      <c r="S158" s="234"/>
      <c r="T158" s="234"/>
      <c r="U158" s="235"/>
      <c r="V158" s="235"/>
      <c r="W158" s="235"/>
      <c r="X158" s="235"/>
      <c r="Y158" s="232"/>
      <c r="Z158" s="232"/>
      <c r="AA158" s="232"/>
    </row>
    <row r="159" customHeight="1" spans="1:39">
      <c r="A159" s="162"/>
      <c r="B159" s="256" t="s">
        <v>87</v>
      </c>
      <c r="C159" s="22"/>
      <c r="D159" s="22"/>
      <c r="E159" s="21"/>
      <c r="F159" s="239" t="s">
        <v>244</v>
      </c>
      <c r="G159" s="21"/>
      <c r="H159" s="232"/>
      <c r="I159" s="232"/>
      <c r="J159" s="232"/>
      <c r="K159" s="232"/>
      <c r="L159" s="232"/>
      <c r="M159" s="232"/>
      <c r="N159" s="232"/>
      <c r="O159" s="232">
        <v>2.25</v>
      </c>
      <c r="P159" s="232"/>
      <c r="Q159" s="234"/>
      <c r="R159" s="234"/>
      <c r="S159" s="234"/>
      <c r="T159" s="234"/>
      <c r="U159" s="235"/>
      <c r="V159" s="235"/>
      <c r="W159" s="235"/>
      <c r="X159" s="235"/>
      <c r="Y159" s="232"/>
      <c r="Z159" s="232"/>
      <c r="AA159" s="232"/>
    </row>
    <row r="160" customHeight="1" spans="1:39">
      <c r="A160" s="162"/>
      <c r="B160" s="256" t="s">
        <v>87</v>
      </c>
      <c r="C160" s="22"/>
      <c r="D160" s="22"/>
      <c r="E160" s="21"/>
      <c r="F160" s="239" t="s">
        <v>245</v>
      </c>
      <c r="G160" s="21"/>
      <c r="H160" s="232"/>
      <c r="I160" s="232"/>
      <c r="J160" s="232"/>
      <c r="K160" s="232"/>
      <c r="L160" s="232"/>
      <c r="M160" s="232"/>
      <c r="N160" s="232"/>
      <c r="O160" s="232">
        <v>2.412</v>
      </c>
      <c r="P160" s="232"/>
      <c r="Q160" s="234"/>
      <c r="R160" s="234"/>
      <c r="S160" s="234"/>
      <c r="T160" s="234"/>
      <c r="U160" s="235"/>
      <c r="V160" s="235"/>
      <c r="W160" s="235"/>
      <c r="X160" s="235"/>
      <c r="Y160" s="232"/>
      <c r="Z160" s="232"/>
      <c r="AA160" s="232"/>
    </row>
    <row r="161" customHeight="1" spans="1:39">
      <c r="A161" s="162"/>
      <c r="B161" s="256" t="s">
        <v>87</v>
      </c>
      <c r="C161" s="22"/>
      <c r="D161" s="22"/>
      <c r="E161" s="21"/>
      <c r="F161" s="239" t="s">
        <v>243</v>
      </c>
      <c r="G161" s="21"/>
      <c r="H161" s="232"/>
      <c r="I161" s="232"/>
      <c r="J161" s="232"/>
      <c r="K161" s="232"/>
      <c r="L161" s="232"/>
      <c r="M161" s="232"/>
      <c r="N161" s="232"/>
      <c r="O161" s="232">
        <v>0.029</v>
      </c>
      <c r="P161" s="232"/>
      <c r="Q161" s="234"/>
      <c r="R161" s="234"/>
      <c r="S161" s="234"/>
      <c r="T161" s="234"/>
      <c r="U161" s="235"/>
      <c r="V161" s="235"/>
      <c r="W161" s="235"/>
      <c r="X161" s="235"/>
      <c r="Y161" s="232"/>
      <c r="Z161" s="232"/>
      <c r="AA161" s="232"/>
    </row>
    <row r="162" customHeight="1" spans="1:39">
      <c r="A162" s="162"/>
      <c r="B162" s="256"/>
      <c r="C162" s="22"/>
      <c r="D162" s="22"/>
      <c r="E162" s="21"/>
      <c r="F162" s="247" t="s">
        <v>233</v>
      </c>
      <c r="G162" s="21"/>
      <c r="H162" s="232"/>
      <c r="I162" s="232"/>
      <c r="J162" s="232"/>
      <c r="K162" s="232"/>
      <c r="L162" s="232"/>
      <c r="M162" s="232"/>
      <c r="N162" s="232"/>
      <c r="O162" s="232"/>
      <c r="P162" s="232"/>
      <c r="Q162" s="234"/>
      <c r="R162" s="234"/>
      <c r="S162" s="234"/>
      <c r="T162" s="234"/>
      <c r="U162" s="235"/>
      <c r="V162" s="235"/>
      <c r="W162" s="235"/>
      <c r="X162" s="235"/>
      <c r="Y162" s="232"/>
      <c r="Z162" s="232"/>
      <c r="AA162" s="232"/>
    </row>
    <row r="163" customHeight="1" spans="1:39">
      <c r="A163" s="162"/>
      <c r="B163" s="256" t="s">
        <v>87</v>
      </c>
      <c r="C163" s="22"/>
      <c r="D163" s="22"/>
      <c r="E163" s="21"/>
      <c r="F163" s="239" t="s">
        <v>246</v>
      </c>
      <c r="G163" s="21"/>
      <c r="H163" s="232"/>
      <c r="I163" s="232"/>
      <c r="J163" s="232"/>
      <c r="K163" s="232"/>
      <c r="L163" s="232"/>
      <c r="M163" s="232"/>
      <c r="N163" s="232"/>
      <c r="O163" s="232">
        <v>0.214</v>
      </c>
      <c r="P163" s="232"/>
      <c r="Q163" s="234"/>
      <c r="R163" s="234"/>
      <c r="S163" s="234"/>
      <c r="T163" s="234"/>
      <c r="U163" s="235"/>
      <c r="V163" s="235"/>
      <c r="W163" s="235"/>
      <c r="X163" s="235"/>
      <c r="Y163" s="232"/>
      <c r="Z163" s="232"/>
      <c r="AA163" s="232"/>
    </row>
    <row r="164" customHeight="1" spans="1:39">
      <c r="A164" s="162"/>
      <c r="B164" s="256" t="s">
        <v>87</v>
      </c>
      <c r="C164" s="22"/>
      <c r="D164" s="22"/>
      <c r="E164" s="21"/>
      <c r="F164" s="239" t="s">
        <v>247</v>
      </c>
      <c r="G164" s="21"/>
      <c r="H164" s="232"/>
      <c r="I164" s="232"/>
      <c r="J164" s="232"/>
      <c r="K164" s="232"/>
      <c r="L164" s="232"/>
      <c r="M164" s="232"/>
      <c r="N164" s="232"/>
      <c r="O164" s="232">
        <v>0.003</v>
      </c>
      <c r="P164" s="232"/>
      <c r="Q164" s="234"/>
      <c r="R164" s="234"/>
      <c r="S164" s="234"/>
      <c r="T164" s="234"/>
      <c r="U164" s="235"/>
      <c r="V164" s="235"/>
      <c r="W164" s="235"/>
      <c r="X164" s="235"/>
      <c r="Y164" s="232"/>
      <c r="Z164" s="232"/>
      <c r="AA164" s="232"/>
    </row>
    <row r="165" customHeight="1" spans="1:39">
      <c r="A165" s="240">
        <v>26</v>
      </c>
      <c r="B165" s="262"/>
      <c r="C165" s="242"/>
      <c r="D165" s="242"/>
      <c r="E165" s="241" t="s">
        <v>53</v>
      </c>
      <c r="F165" s="243" t="s">
        <v>248</v>
      </c>
      <c r="G165" s="241" t="s">
        <v>124</v>
      </c>
      <c r="H165" s="244"/>
      <c r="I165" s="244"/>
      <c r="J165" s="244"/>
      <c r="K165" s="244"/>
      <c r="L165" s="244"/>
      <c r="M165" s="244"/>
      <c r="N165" s="244"/>
      <c r="O165" s="244"/>
      <c r="P165" s="244">
        <f>ROUND(SUM(O165:O166),3)</f>
        <v>145</v>
      </c>
      <c r="Q165" s="245">
        <v>300000</v>
      </c>
      <c r="R165" s="245"/>
      <c r="S165" s="245"/>
      <c r="T165" s="245"/>
      <c r="U165" s="246">
        <f>P165*Q165</f>
        <v>43500000</v>
      </c>
      <c r="V165" s="246">
        <f>P165*R165</f>
        <v>0</v>
      </c>
      <c r="W165" s="246">
        <f>P165*S165</f>
        <v>0</v>
      </c>
      <c r="X165" s="246">
        <f>P165*T165</f>
        <v>0</v>
      </c>
      <c r="Y165" s="244"/>
      <c r="Z165" s="244"/>
      <c r="AA165" s="244"/>
    </row>
    <row r="166" customHeight="1" spans="1:39">
      <c r="A166" s="162"/>
      <c r="B166" s="256" t="s">
        <v>87</v>
      </c>
      <c r="C166" s="22"/>
      <c r="D166" s="22"/>
      <c r="E166" s="21"/>
      <c r="F166" s="239" t="s">
        <v>249</v>
      </c>
      <c r="G166" s="21"/>
      <c r="H166" s="232"/>
      <c r="I166" s="232"/>
      <c r="J166" s="232"/>
      <c r="K166" s="232"/>
      <c r="L166" s="232"/>
      <c r="M166" s="232"/>
      <c r="N166" s="232"/>
      <c r="O166" s="232">
        <v>145</v>
      </c>
      <c r="P166" s="232"/>
      <c r="Q166" s="234"/>
      <c r="R166" s="234"/>
      <c r="S166" s="234"/>
      <c r="T166" s="234"/>
      <c r="U166" s="235"/>
      <c r="V166" s="235"/>
      <c r="W166" s="235"/>
      <c r="X166" s="235"/>
      <c r="Y166" s="232"/>
      <c r="Z166" s="232"/>
      <c r="AA166" s="232"/>
    </row>
    <row r="167" customHeight="1" spans="1:39">
      <c r="A167" s="162">
        <v>27</v>
      </c>
      <c r="B167" s="256"/>
      <c r="C167" s="22" t="s">
        <v>250</v>
      </c>
      <c r="D167" s="22" t="s">
        <v>210</v>
      </c>
      <c r="E167" s="21" t="s">
        <v>251</v>
      </c>
      <c r="F167" s="236" t="s">
        <v>252</v>
      </c>
      <c r="G167" s="21" t="s">
        <v>107</v>
      </c>
      <c r="H167" s="232"/>
      <c r="I167" s="232"/>
      <c r="J167" s="232"/>
      <c r="K167" s="232"/>
      <c r="L167" s="232"/>
      <c r="M167" s="232"/>
      <c r="N167" s="232"/>
      <c r="O167" s="232"/>
      <c r="P167" s="232">
        <f>ROUND(SUM(O167:O174),3)</f>
        <v>197.019</v>
      </c>
      <c r="Q167" s="238">
        <v>1570624</v>
      </c>
      <c r="R167" s="234"/>
      <c r="S167" s="238">
        <v>752598</v>
      </c>
      <c r="T167" s="238">
        <v>105043</v>
      </c>
      <c r="U167" s="235">
        <f>P167*Q167</f>
        <v>309442769.856</v>
      </c>
      <c r="V167" s="235">
        <f>P167*R167</f>
        <v>0</v>
      </c>
      <c r="W167" s="235">
        <f>P167*S167</f>
        <v>148276105.362</v>
      </c>
      <c r="X167" s="235">
        <f>P167*T167</f>
        <v>20695466.817</v>
      </c>
      <c r="Y167" s="232"/>
      <c r="Z167" s="232"/>
      <c r="AA167" s="232"/>
      <c r="AC167" s="205" t="s">
        <v>48</v>
      </c>
      <c r="AD167" s="205" t="s">
        <v>49</v>
      </c>
      <c r="AE167" s="206" t="s">
        <v>253</v>
      </c>
      <c r="AF167" s="206" t="s">
        <v>254</v>
      </c>
      <c r="AG167" s="206" t="s">
        <v>255</v>
      </c>
      <c r="AM167" s="205" t="s">
        <v>51</v>
      </c>
    </row>
    <row r="168" customHeight="1" spans="1:39">
      <c r="A168" s="162"/>
      <c r="B168" s="256"/>
      <c r="C168" s="22"/>
      <c r="D168" s="22"/>
      <c r="E168" s="21"/>
      <c r="F168" s="247" t="s">
        <v>199</v>
      </c>
      <c r="G168" s="21"/>
      <c r="H168" s="232"/>
      <c r="I168" s="232"/>
      <c r="J168" s="232"/>
      <c r="K168" s="232"/>
      <c r="L168" s="232"/>
      <c r="M168" s="232"/>
      <c r="N168" s="232"/>
      <c r="O168" s="232"/>
      <c r="P168" s="232"/>
      <c r="Q168" s="234"/>
      <c r="R168" s="234"/>
      <c r="S168" s="234"/>
      <c r="T168" s="234"/>
      <c r="U168" s="235"/>
      <c r="V168" s="235"/>
      <c r="W168" s="235"/>
      <c r="X168" s="235"/>
      <c r="Y168" s="232"/>
      <c r="Z168" s="232"/>
      <c r="AA168" s="232"/>
    </row>
    <row r="169" customHeight="1" spans="1:39">
      <c r="A169" s="162"/>
      <c r="B169" s="256" t="s">
        <v>87</v>
      </c>
      <c r="C169" s="22"/>
      <c r="D169" s="22"/>
      <c r="E169" s="21"/>
      <c r="F169" s="239" t="s">
        <v>256</v>
      </c>
      <c r="G169" s="21"/>
      <c r="H169" s="232"/>
      <c r="I169" s="232"/>
      <c r="J169" s="232"/>
      <c r="K169" s="232"/>
      <c r="L169" s="232"/>
      <c r="M169" s="232"/>
      <c r="N169" s="232"/>
      <c r="O169" s="232">
        <v>134</v>
      </c>
      <c r="P169" s="232"/>
      <c r="Q169" s="234"/>
      <c r="R169" s="234"/>
      <c r="S169" s="234"/>
      <c r="T169" s="234"/>
      <c r="U169" s="235"/>
      <c r="V169" s="235"/>
      <c r="W169" s="235"/>
      <c r="X169" s="235"/>
      <c r="Y169" s="232"/>
      <c r="Z169" s="232"/>
      <c r="AA169" s="232"/>
    </row>
    <row r="170" customHeight="1" spans="1:39">
      <c r="A170" s="162"/>
      <c r="B170" s="256" t="s">
        <v>87</v>
      </c>
      <c r="C170" s="22"/>
      <c r="D170" s="22"/>
      <c r="E170" s="21"/>
      <c r="F170" s="247" t="s">
        <v>201</v>
      </c>
      <c r="G170" s="21"/>
      <c r="H170" s="232"/>
      <c r="I170" s="232"/>
      <c r="J170" s="232"/>
      <c r="K170" s="232"/>
      <c r="L170" s="232"/>
      <c r="M170" s="232"/>
      <c r="N170" s="232"/>
      <c r="O170" s="232"/>
      <c r="P170" s="232"/>
      <c r="Q170" s="234"/>
      <c r="R170" s="234"/>
      <c r="S170" s="234"/>
      <c r="T170" s="234"/>
      <c r="U170" s="235"/>
      <c r="V170" s="235"/>
      <c r="W170" s="235"/>
      <c r="X170" s="235"/>
      <c r="Y170" s="232"/>
      <c r="Z170" s="232"/>
      <c r="AA170" s="232"/>
    </row>
    <row r="171" customHeight="1" spans="1:39">
      <c r="A171" s="162"/>
      <c r="B171" s="256"/>
      <c r="C171" s="22"/>
      <c r="D171" s="22"/>
      <c r="E171" s="21"/>
      <c r="F171" s="239" t="s">
        <v>257</v>
      </c>
      <c r="G171" s="21"/>
      <c r="H171" s="232"/>
      <c r="I171" s="232"/>
      <c r="J171" s="232"/>
      <c r="K171" s="232"/>
      <c r="L171" s="232"/>
      <c r="M171" s="232"/>
      <c r="N171" s="232"/>
      <c r="O171" s="232">
        <v>60.3</v>
      </c>
      <c r="P171" s="232"/>
      <c r="Q171" s="234"/>
      <c r="R171" s="234"/>
      <c r="S171" s="234"/>
      <c r="T171" s="234"/>
      <c r="U171" s="235"/>
      <c r="V171" s="235"/>
      <c r="W171" s="235"/>
      <c r="X171" s="235"/>
      <c r="Y171" s="232"/>
      <c r="Z171" s="232"/>
      <c r="AA171" s="232"/>
    </row>
    <row r="172" customHeight="1" spans="1:39">
      <c r="A172" s="162"/>
      <c r="B172" s="256"/>
      <c r="C172" s="22"/>
      <c r="D172" s="22"/>
      <c r="E172" s="21"/>
      <c r="F172" s="247" t="s">
        <v>258</v>
      </c>
      <c r="G172" s="21"/>
      <c r="H172" s="232"/>
      <c r="I172" s="232"/>
      <c r="J172" s="232"/>
      <c r="K172" s="232"/>
      <c r="L172" s="232"/>
      <c r="M172" s="232"/>
      <c r="N172" s="232"/>
      <c r="O172" s="232"/>
      <c r="P172" s="232"/>
      <c r="Q172" s="234"/>
      <c r="R172" s="234"/>
      <c r="S172" s="234"/>
      <c r="T172" s="234"/>
      <c r="U172" s="235"/>
      <c r="V172" s="235"/>
      <c r="W172" s="235"/>
      <c r="X172" s="235"/>
      <c r="Y172" s="232"/>
      <c r="Z172" s="232"/>
      <c r="AA172" s="232"/>
    </row>
    <row r="173" customHeight="1" spans="1:39">
      <c r="A173" s="162"/>
      <c r="B173" s="256" t="s">
        <v>87</v>
      </c>
      <c r="C173" s="22"/>
      <c r="D173" s="22"/>
      <c r="E173" s="21"/>
      <c r="F173" s="239" t="s">
        <v>259</v>
      </c>
      <c r="G173" s="21"/>
      <c r="H173" s="232"/>
      <c r="I173" s="232"/>
      <c r="J173" s="232"/>
      <c r="K173" s="232"/>
      <c r="L173" s="232"/>
      <c r="M173" s="232"/>
      <c r="N173" s="232"/>
      <c r="O173" s="232">
        <v>2.719</v>
      </c>
      <c r="P173" s="232"/>
      <c r="Q173" s="234"/>
      <c r="R173" s="234"/>
      <c r="S173" s="234"/>
      <c r="T173" s="234"/>
      <c r="U173" s="235"/>
      <c r="V173" s="235"/>
      <c r="W173" s="235"/>
      <c r="X173" s="235"/>
      <c r="Y173" s="232"/>
      <c r="Z173" s="232"/>
      <c r="AA173" s="232"/>
    </row>
    <row r="174" customHeight="1" spans="1:39">
      <c r="A174" s="162"/>
      <c r="B174" s="256"/>
      <c r="C174" s="22"/>
      <c r="D174" s="22"/>
      <c r="E174" s="21"/>
      <c r="F174" s="247" t="s">
        <v>260</v>
      </c>
      <c r="G174" s="21"/>
      <c r="H174" s="232"/>
      <c r="I174" s="232"/>
      <c r="J174" s="232"/>
      <c r="K174" s="232"/>
      <c r="L174" s="232"/>
      <c r="M174" s="232"/>
      <c r="N174" s="232"/>
      <c r="O174" s="232"/>
      <c r="P174" s="232"/>
      <c r="Q174" s="234"/>
      <c r="R174" s="234"/>
      <c r="S174" s="234"/>
      <c r="T174" s="234"/>
      <c r="U174" s="235"/>
      <c r="V174" s="235"/>
      <c r="W174" s="235"/>
      <c r="X174" s="235"/>
      <c r="Y174" s="232"/>
      <c r="Z174" s="232"/>
      <c r="AA174" s="232"/>
    </row>
    <row r="175" customHeight="1" spans="1:39">
      <c r="A175" s="162">
        <v>28</v>
      </c>
      <c r="B175" s="256"/>
      <c r="C175" s="22" t="s">
        <v>261</v>
      </c>
      <c r="D175" s="22" t="str">
        <f>""</f>
        <v/>
      </c>
      <c r="E175" s="21" t="s">
        <v>261</v>
      </c>
      <c r="F175" s="236" t="s">
        <v>262</v>
      </c>
      <c r="G175" s="21" t="s">
        <v>47</v>
      </c>
      <c r="H175" s="232"/>
      <c r="I175" s="232"/>
      <c r="J175" s="232"/>
      <c r="K175" s="232"/>
      <c r="L175" s="232"/>
      <c r="M175" s="232"/>
      <c r="N175" s="232"/>
      <c r="O175" s="232"/>
      <c r="P175" s="232">
        <f>ROUND(SUM(O175:O181),3)</f>
        <v>3.26</v>
      </c>
      <c r="Q175" s="238">
        <v>2493523</v>
      </c>
      <c r="R175" s="234"/>
      <c r="S175" s="238">
        <v>6044960</v>
      </c>
      <c r="T175" s="238">
        <v>1193227</v>
      </c>
      <c r="U175" s="235">
        <f>P175*Q175</f>
        <v>8128884.98</v>
      </c>
      <c r="V175" s="235">
        <f>P175*R175</f>
        <v>0</v>
      </c>
      <c r="W175" s="235">
        <f>P175*S175</f>
        <v>19706569.6</v>
      </c>
      <c r="X175" s="235">
        <f>P175*T175</f>
        <v>3889920.02</v>
      </c>
      <c r="Y175" s="232"/>
      <c r="Z175" s="232"/>
      <c r="AA175" s="232"/>
      <c r="AC175" s="205" t="s">
        <v>48</v>
      </c>
      <c r="AD175" s="205" t="s">
        <v>49</v>
      </c>
      <c r="AE175" s="206" t="s">
        <v>263</v>
      </c>
      <c r="AF175" s="206" t="s">
        <v>264</v>
      </c>
      <c r="AG175" s="206" t="s">
        <v>239</v>
      </c>
      <c r="AM175" s="205" t="s">
        <v>51</v>
      </c>
    </row>
    <row r="176" customHeight="1" spans="1:39">
      <c r="A176" s="162"/>
      <c r="B176" s="256"/>
      <c r="C176" s="22"/>
      <c r="D176" s="22"/>
      <c r="E176" s="21"/>
      <c r="F176" s="247" t="s">
        <v>199</v>
      </c>
      <c r="G176" s="21"/>
      <c r="H176" s="232"/>
      <c r="I176" s="232"/>
      <c r="J176" s="232"/>
      <c r="K176" s="232"/>
      <c r="L176" s="232"/>
      <c r="M176" s="232"/>
      <c r="N176" s="232"/>
      <c r="O176" s="232"/>
      <c r="P176" s="232"/>
      <c r="Q176" s="234"/>
      <c r="R176" s="234"/>
      <c r="S176" s="234"/>
      <c r="T176" s="234"/>
      <c r="U176" s="235"/>
      <c r="V176" s="235"/>
      <c r="W176" s="235"/>
      <c r="X176" s="235"/>
      <c r="Y176" s="232"/>
      <c r="Z176" s="232"/>
      <c r="AA176" s="232"/>
    </row>
    <row r="177" customHeight="1" spans="1:39">
      <c r="A177" s="162"/>
      <c r="B177" s="256" t="s">
        <v>87</v>
      </c>
      <c r="C177" s="22"/>
      <c r="D177" s="22"/>
      <c r="E177" s="21"/>
      <c r="F177" s="239" t="s">
        <v>265</v>
      </c>
      <c r="G177" s="21"/>
      <c r="H177" s="232"/>
      <c r="I177" s="232"/>
      <c r="J177" s="232"/>
      <c r="K177" s="232"/>
      <c r="L177" s="232"/>
      <c r="M177" s="232"/>
      <c r="N177" s="232"/>
      <c r="O177" s="232">
        <v>1.9</v>
      </c>
      <c r="P177" s="232"/>
      <c r="Q177" s="234"/>
      <c r="R177" s="234"/>
      <c r="S177" s="234"/>
      <c r="T177" s="234"/>
      <c r="U177" s="235"/>
      <c r="V177" s="235"/>
      <c r="W177" s="235"/>
      <c r="X177" s="235"/>
      <c r="Y177" s="232"/>
      <c r="Z177" s="232"/>
      <c r="AA177" s="232"/>
    </row>
    <row r="178" customHeight="1" spans="1:39">
      <c r="A178" s="162"/>
      <c r="B178" s="256" t="s">
        <v>87</v>
      </c>
      <c r="C178" s="22"/>
      <c r="D178" s="22"/>
      <c r="E178" s="21"/>
      <c r="F178" s="239" t="s">
        <v>266</v>
      </c>
      <c r="G178" s="21"/>
      <c r="H178" s="232"/>
      <c r="I178" s="232"/>
      <c r="J178" s="232"/>
      <c r="K178" s="232"/>
      <c r="L178" s="232"/>
      <c r="M178" s="232"/>
      <c r="N178" s="232"/>
      <c r="O178" s="232">
        <v>0.265</v>
      </c>
      <c r="P178" s="232"/>
      <c r="Q178" s="234"/>
      <c r="R178" s="234"/>
      <c r="S178" s="234"/>
      <c r="T178" s="234"/>
      <c r="U178" s="235"/>
      <c r="V178" s="235"/>
      <c r="W178" s="235"/>
      <c r="X178" s="235"/>
      <c r="Y178" s="232"/>
      <c r="Z178" s="232"/>
      <c r="AA178" s="232"/>
    </row>
    <row r="179" customHeight="1" spans="1:39">
      <c r="A179" s="162"/>
      <c r="B179" s="256"/>
      <c r="C179" s="22"/>
      <c r="D179" s="22"/>
      <c r="E179" s="21"/>
      <c r="F179" s="247" t="s">
        <v>201</v>
      </c>
      <c r="G179" s="21"/>
      <c r="H179" s="232"/>
      <c r="I179" s="232"/>
      <c r="J179" s="232"/>
      <c r="K179" s="232"/>
      <c r="L179" s="232"/>
      <c r="M179" s="232"/>
      <c r="N179" s="232"/>
      <c r="O179" s="232"/>
      <c r="P179" s="232"/>
      <c r="Q179" s="234"/>
      <c r="R179" s="234"/>
      <c r="S179" s="234"/>
      <c r="T179" s="234"/>
      <c r="U179" s="235"/>
      <c r="V179" s="235"/>
      <c r="W179" s="235"/>
      <c r="X179" s="235"/>
      <c r="Y179" s="232"/>
      <c r="Z179" s="232"/>
      <c r="AA179" s="232"/>
    </row>
    <row r="180" customHeight="1" spans="1:39">
      <c r="A180" s="162"/>
      <c r="B180" s="256" t="s">
        <v>87</v>
      </c>
      <c r="C180" s="22"/>
      <c r="D180" s="22"/>
      <c r="E180" s="21"/>
      <c r="F180" s="239" t="s">
        <v>267</v>
      </c>
      <c r="G180" s="21"/>
      <c r="H180" s="232"/>
      <c r="I180" s="232"/>
      <c r="J180" s="232"/>
      <c r="K180" s="232"/>
      <c r="L180" s="232"/>
      <c r="M180" s="232"/>
      <c r="N180" s="232"/>
      <c r="O180" s="232">
        <v>0.855</v>
      </c>
      <c r="P180" s="232"/>
      <c r="Q180" s="234"/>
      <c r="R180" s="234"/>
      <c r="S180" s="234"/>
      <c r="T180" s="234"/>
      <c r="U180" s="235"/>
      <c r="V180" s="235"/>
      <c r="W180" s="235"/>
      <c r="X180" s="235"/>
      <c r="Y180" s="232"/>
      <c r="Z180" s="232"/>
      <c r="AA180" s="232"/>
    </row>
    <row r="181" customHeight="1" spans="1:39">
      <c r="A181" s="162"/>
      <c r="B181" s="256" t="s">
        <v>87</v>
      </c>
      <c r="C181" s="22"/>
      <c r="D181" s="22"/>
      <c r="E181" s="21"/>
      <c r="F181" s="239" t="s">
        <v>268</v>
      </c>
      <c r="G181" s="21"/>
      <c r="H181" s="232"/>
      <c r="I181" s="232"/>
      <c r="J181" s="232"/>
      <c r="K181" s="232"/>
      <c r="L181" s="232"/>
      <c r="M181" s="232"/>
      <c r="N181" s="232"/>
      <c r="O181" s="232">
        <v>0.24</v>
      </c>
      <c r="P181" s="232"/>
      <c r="Q181" s="234"/>
      <c r="R181" s="234"/>
      <c r="S181" s="234"/>
      <c r="T181" s="234"/>
      <c r="U181" s="235"/>
      <c r="V181" s="235"/>
      <c r="W181" s="235"/>
      <c r="X181" s="235"/>
      <c r="Y181" s="232"/>
      <c r="Z181" s="232"/>
      <c r="AA181" s="232"/>
    </row>
    <row r="182" customHeight="1" spans="1:39">
      <c r="A182" s="162">
        <v>29</v>
      </c>
      <c r="B182" s="256"/>
      <c r="C182" s="22" t="s">
        <v>269</v>
      </c>
      <c r="D182" s="22" t="str">
        <f>""</f>
        <v/>
      </c>
      <c r="E182" s="21" t="s">
        <v>269</v>
      </c>
      <c r="F182" s="236" t="s">
        <v>270</v>
      </c>
      <c r="G182" s="21" t="s">
        <v>188</v>
      </c>
      <c r="H182" s="232"/>
      <c r="I182" s="232"/>
      <c r="J182" s="232"/>
      <c r="K182" s="232"/>
      <c r="L182" s="232"/>
      <c r="M182" s="232"/>
      <c r="N182" s="232"/>
      <c r="O182" s="232"/>
      <c r="P182" s="232">
        <f>ROUND(SUM(O182:O188),3)</f>
        <v>15.395</v>
      </c>
      <c r="Q182" s="238">
        <v>17182025</v>
      </c>
      <c r="R182" s="234"/>
      <c r="S182" s="238">
        <v>3034570</v>
      </c>
      <c r="T182" s="238">
        <v>709869</v>
      </c>
      <c r="U182" s="235">
        <f>P182*Q182</f>
        <v>264517274.875</v>
      </c>
      <c r="V182" s="235">
        <f>P182*R182</f>
        <v>0</v>
      </c>
      <c r="W182" s="235">
        <f>P182*S182</f>
        <v>46717205.15</v>
      </c>
      <c r="X182" s="235">
        <f>P182*T182</f>
        <v>10928433.255</v>
      </c>
      <c r="Y182" s="232"/>
      <c r="Z182" s="232"/>
      <c r="AA182" s="232"/>
      <c r="AC182" s="205" t="s">
        <v>48</v>
      </c>
      <c r="AD182" s="205" t="s">
        <v>49</v>
      </c>
      <c r="AE182" s="206" t="s">
        <v>271</v>
      </c>
      <c r="AF182" s="206" t="s">
        <v>272</v>
      </c>
      <c r="AG182" s="206" t="s">
        <v>273</v>
      </c>
      <c r="AM182" s="205" t="s">
        <v>51</v>
      </c>
    </row>
    <row r="183" customHeight="1" spans="1:39">
      <c r="A183" s="162"/>
      <c r="B183" s="256"/>
      <c r="C183" s="22"/>
      <c r="D183" s="22"/>
      <c r="E183" s="21"/>
      <c r="F183" s="247" t="s">
        <v>192</v>
      </c>
      <c r="G183" s="21"/>
      <c r="H183" s="232"/>
      <c r="I183" s="232"/>
      <c r="J183" s="232"/>
      <c r="K183" s="232"/>
      <c r="L183" s="232"/>
      <c r="M183" s="232"/>
      <c r="N183" s="232"/>
      <c r="O183" s="232"/>
      <c r="P183" s="232"/>
      <c r="Q183" s="234"/>
      <c r="R183" s="234"/>
      <c r="S183" s="234"/>
      <c r="T183" s="234"/>
      <c r="U183" s="235"/>
      <c r="V183" s="235"/>
      <c r="W183" s="235"/>
      <c r="X183" s="235"/>
      <c r="Y183" s="232"/>
      <c r="Z183" s="232"/>
      <c r="AA183" s="232"/>
    </row>
    <row r="184" customHeight="1" spans="1:39">
      <c r="A184" s="162"/>
      <c r="B184" s="256"/>
      <c r="C184" s="22"/>
      <c r="D184" s="22"/>
      <c r="E184" s="21"/>
      <c r="F184" s="247" t="s">
        <v>274</v>
      </c>
      <c r="G184" s="21"/>
      <c r="H184" s="232"/>
      <c r="I184" s="232"/>
      <c r="J184" s="232"/>
      <c r="K184" s="232"/>
      <c r="L184" s="232"/>
      <c r="M184" s="232"/>
      <c r="N184" s="232"/>
      <c r="O184" s="232"/>
      <c r="P184" s="232"/>
      <c r="Q184" s="234"/>
      <c r="R184" s="234"/>
      <c r="S184" s="234"/>
      <c r="T184" s="234"/>
      <c r="U184" s="235"/>
      <c r="V184" s="235"/>
      <c r="W184" s="235"/>
      <c r="X184" s="235"/>
      <c r="Y184" s="232"/>
      <c r="Z184" s="232"/>
      <c r="AA184" s="232"/>
    </row>
    <row r="185" customHeight="1" spans="1:39">
      <c r="A185" s="162"/>
      <c r="B185" s="256" t="s">
        <v>87</v>
      </c>
      <c r="C185" s="22"/>
      <c r="D185" s="22"/>
      <c r="E185" s="21"/>
      <c r="F185" s="239" t="s">
        <v>194</v>
      </c>
      <c r="G185" s="21"/>
      <c r="H185" s="232"/>
      <c r="I185" s="232"/>
      <c r="J185" s="232"/>
      <c r="K185" s="232"/>
      <c r="L185" s="232"/>
      <c r="M185" s="232"/>
      <c r="N185" s="232"/>
      <c r="O185" s="232">
        <v>10.612</v>
      </c>
      <c r="P185" s="232"/>
      <c r="Q185" s="234"/>
      <c r="R185" s="234"/>
      <c r="S185" s="234"/>
      <c r="T185" s="234"/>
      <c r="U185" s="235"/>
      <c r="V185" s="235"/>
      <c r="W185" s="235"/>
      <c r="X185" s="235"/>
      <c r="Y185" s="232"/>
      <c r="Z185" s="232"/>
      <c r="AA185" s="232"/>
    </row>
    <row r="186" customHeight="1" spans="1:39">
      <c r="A186" s="162"/>
      <c r="B186" s="256"/>
      <c r="C186" s="22"/>
      <c r="D186" s="22"/>
      <c r="E186" s="21"/>
      <c r="F186" s="247" t="s">
        <v>195</v>
      </c>
      <c r="G186" s="21"/>
      <c r="H186" s="232"/>
      <c r="I186" s="232"/>
      <c r="J186" s="232"/>
      <c r="K186" s="232"/>
      <c r="L186" s="232"/>
      <c r="M186" s="232"/>
      <c r="N186" s="232"/>
      <c r="O186" s="232"/>
      <c r="P186" s="232"/>
      <c r="Q186" s="234"/>
      <c r="R186" s="234"/>
      <c r="S186" s="234"/>
      <c r="T186" s="234"/>
      <c r="U186" s="235"/>
      <c r="V186" s="235"/>
      <c r="W186" s="235"/>
      <c r="X186" s="235"/>
      <c r="Y186" s="232"/>
      <c r="Z186" s="232"/>
      <c r="AA186" s="232"/>
    </row>
    <row r="187" customHeight="1" spans="1:39">
      <c r="A187" s="162"/>
      <c r="B187" s="256"/>
      <c r="C187" s="22"/>
      <c r="D187" s="22"/>
      <c r="E187" s="21"/>
      <c r="F187" s="247" t="s">
        <v>274</v>
      </c>
      <c r="G187" s="21"/>
      <c r="H187" s="232"/>
      <c r="I187" s="232"/>
      <c r="J187" s="232"/>
      <c r="K187" s="232"/>
      <c r="L187" s="232"/>
      <c r="M187" s="232"/>
      <c r="N187" s="232"/>
      <c r="O187" s="232"/>
      <c r="P187" s="232"/>
      <c r="Q187" s="234"/>
      <c r="R187" s="234"/>
      <c r="S187" s="234"/>
      <c r="T187" s="234"/>
      <c r="U187" s="235"/>
      <c r="V187" s="235"/>
      <c r="W187" s="235"/>
      <c r="X187" s="235"/>
      <c r="Y187" s="232"/>
      <c r="Z187" s="232"/>
      <c r="AA187" s="232"/>
    </row>
    <row r="188" customHeight="1" spans="1:39">
      <c r="A188" s="162"/>
      <c r="B188" s="256" t="s">
        <v>87</v>
      </c>
      <c r="C188" s="22"/>
      <c r="D188" s="22"/>
      <c r="E188" s="21"/>
      <c r="F188" s="239" t="s">
        <v>197</v>
      </c>
      <c r="G188" s="21"/>
      <c r="H188" s="232"/>
      <c r="I188" s="232"/>
      <c r="J188" s="232"/>
      <c r="K188" s="232"/>
      <c r="L188" s="232"/>
      <c r="M188" s="232"/>
      <c r="N188" s="232"/>
      <c r="O188" s="232">
        <v>4.783</v>
      </c>
      <c r="P188" s="232"/>
      <c r="Q188" s="234"/>
      <c r="R188" s="234"/>
      <c r="S188" s="234"/>
      <c r="T188" s="234"/>
      <c r="U188" s="235"/>
      <c r="V188" s="235"/>
      <c r="W188" s="235"/>
      <c r="X188" s="235"/>
      <c r="Y188" s="232"/>
      <c r="Z188" s="232"/>
      <c r="AA188" s="232"/>
    </row>
    <row r="189" customHeight="1" spans="1:39">
      <c r="A189" s="162">
        <v>30</v>
      </c>
      <c r="B189" s="256"/>
      <c r="C189" s="22" t="s">
        <v>275</v>
      </c>
      <c r="D189" s="22" t="s">
        <v>276</v>
      </c>
      <c r="E189" s="21" t="s">
        <v>277</v>
      </c>
      <c r="F189" s="236" t="s">
        <v>278</v>
      </c>
      <c r="G189" s="21" t="s">
        <v>107</v>
      </c>
      <c r="H189" s="232"/>
      <c r="I189" s="232"/>
      <c r="J189" s="232"/>
      <c r="K189" s="232"/>
      <c r="L189" s="232"/>
      <c r="M189" s="232"/>
      <c r="N189" s="232"/>
      <c r="O189" s="232"/>
      <c r="P189" s="232">
        <f>ROUND(SUM(O189:O193),3)</f>
        <v>108.75</v>
      </c>
      <c r="Q189" s="238">
        <v>1514562</v>
      </c>
      <c r="R189" s="234"/>
      <c r="S189" s="238">
        <v>501732</v>
      </c>
      <c r="T189" s="238">
        <v>167669</v>
      </c>
      <c r="U189" s="235">
        <f>P189*Q189</f>
        <v>164708617.5</v>
      </c>
      <c r="V189" s="235">
        <f>P189*R189</f>
        <v>0</v>
      </c>
      <c r="W189" s="235">
        <f>P189*S189</f>
        <v>54563355</v>
      </c>
      <c r="X189" s="235">
        <f>P189*T189</f>
        <v>18234003.75</v>
      </c>
      <c r="Y189" s="232"/>
      <c r="Z189" s="232"/>
      <c r="AA189" s="232"/>
      <c r="AC189" s="205" t="s">
        <v>48</v>
      </c>
      <c r="AD189" s="205" t="s">
        <v>49</v>
      </c>
      <c r="AE189" s="206" t="s">
        <v>279</v>
      </c>
      <c r="AF189" s="206" t="s">
        <v>280</v>
      </c>
      <c r="AG189" s="206" t="s">
        <v>281</v>
      </c>
      <c r="AM189" s="205" t="s">
        <v>51</v>
      </c>
    </row>
    <row r="190" customHeight="1" spans="1:39">
      <c r="A190" s="162"/>
      <c r="B190" s="256"/>
      <c r="C190" s="22"/>
      <c r="D190" s="22"/>
      <c r="E190" s="21"/>
      <c r="F190" s="247" t="s">
        <v>282</v>
      </c>
      <c r="G190" s="21"/>
      <c r="H190" s="232"/>
      <c r="I190" s="232"/>
      <c r="J190" s="232"/>
      <c r="K190" s="232"/>
      <c r="L190" s="232"/>
      <c r="M190" s="232"/>
      <c r="N190" s="232"/>
      <c r="O190" s="232"/>
      <c r="P190" s="232"/>
      <c r="Q190" s="234"/>
      <c r="R190" s="234"/>
      <c r="S190" s="234"/>
      <c r="T190" s="234"/>
      <c r="U190" s="235"/>
      <c r="V190" s="235"/>
      <c r="W190" s="235"/>
      <c r="X190" s="235"/>
      <c r="Y190" s="232"/>
      <c r="Z190" s="232"/>
      <c r="AA190" s="232"/>
    </row>
    <row r="191" customHeight="1" spans="1:39">
      <c r="A191" s="162"/>
      <c r="B191" s="256" t="s">
        <v>87</v>
      </c>
      <c r="C191" s="22"/>
      <c r="D191" s="22"/>
      <c r="E191" s="21"/>
      <c r="F191" s="239" t="s">
        <v>283</v>
      </c>
      <c r="G191" s="21"/>
      <c r="H191" s="232"/>
      <c r="I191" s="232"/>
      <c r="J191" s="232"/>
      <c r="K191" s="232"/>
      <c r="L191" s="232"/>
      <c r="M191" s="232"/>
      <c r="N191" s="232"/>
      <c r="O191" s="232">
        <v>75</v>
      </c>
      <c r="P191" s="232"/>
      <c r="Q191" s="234"/>
      <c r="R191" s="234"/>
      <c r="S191" s="234"/>
      <c r="T191" s="234"/>
      <c r="U191" s="235"/>
      <c r="V191" s="235"/>
      <c r="W191" s="235"/>
      <c r="X191" s="235"/>
      <c r="Y191" s="232"/>
      <c r="Z191" s="232"/>
      <c r="AA191" s="232"/>
    </row>
    <row r="192" customHeight="1" spans="1:39">
      <c r="A192" s="162"/>
      <c r="B192" s="256"/>
      <c r="C192" s="22"/>
      <c r="D192" s="22"/>
      <c r="E192" s="21"/>
      <c r="F192" s="247" t="s">
        <v>201</v>
      </c>
      <c r="G192" s="21"/>
      <c r="H192" s="232"/>
      <c r="I192" s="232"/>
      <c r="J192" s="232"/>
      <c r="K192" s="232"/>
      <c r="L192" s="232"/>
      <c r="M192" s="232"/>
      <c r="N192" s="232"/>
      <c r="O192" s="232"/>
      <c r="P192" s="232"/>
      <c r="Q192" s="234"/>
      <c r="R192" s="234"/>
      <c r="S192" s="234"/>
      <c r="T192" s="234"/>
      <c r="U192" s="235"/>
      <c r="V192" s="235"/>
      <c r="W192" s="235"/>
      <c r="X192" s="235"/>
      <c r="Y192" s="232"/>
      <c r="Z192" s="232"/>
      <c r="AA192" s="232"/>
    </row>
    <row r="193" customHeight="1" spans="1:39">
      <c r="A193" s="162"/>
      <c r="B193" s="256" t="s">
        <v>87</v>
      </c>
      <c r="C193" s="22"/>
      <c r="D193" s="22"/>
      <c r="E193" s="21"/>
      <c r="F193" s="239" t="s">
        <v>284</v>
      </c>
      <c r="G193" s="21"/>
      <c r="H193" s="232"/>
      <c r="I193" s="232"/>
      <c r="J193" s="232"/>
      <c r="K193" s="232"/>
      <c r="L193" s="232"/>
      <c r="M193" s="232"/>
      <c r="N193" s="232"/>
      <c r="O193" s="232">
        <v>33.75</v>
      </c>
      <c r="P193" s="232"/>
      <c r="Q193" s="234"/>
      <c r="R193" s="234"/>
      <c r="S193" s="234"/>
      <c r="T193" s="234"/>
      <c r="U193" s="235"/>
      <c r="V193" s="235"/>
      <c r="W193" s="235"/>
      <c r="X193" s="235"/>
      <c r="Y193" s="232"/>
      <c r="Z193" s="232"/>
      <c r="AA193" s="232"/>
    </row>
    <row r="194" customHeight="1" spans="1:39">
      <c r="A194" s="162">
        <v>31</v>
      </c>
      <c r="B194" s="256"/>
      <c r="C194" s="22" t="s">
        <v>285</v>
      </c>
      <c r="D194" s="22" t="str">
        <f>""</f>
        <v/>
      </c>
      <c r="E194" s="21" t="s">
        <v>285</v>
      </c>
      <c r="F194" s="236" t="s">
        <v>286</v>
      </c>
      <c r="G194" s="21" t="s">
        <v>116</v>
      </c>
      <c r="H194" s="232"/>
      <c r="I194" s="232"/>
      <c r="J194" s="232"/>
      <c r="K194" s="232"/>
      <c r="L194" s="232"/>
      <c r="M194" s="232"/>
      <c r="N194" s="232"/>
      <c r="O194" s="232"/>
      <c r="P194" s="232">
        <f>ROUND(SUM(O194:O198),3)</f>
        <v>8.895</v>
      </c>
      <c r="Q194" s="238">
        <v>36600000</v>
      </c>
      <c r="R194" s="234"/>
      <c r="S194" s="238">
        <v>1051186</v>
      </c>
      <c r="T194" s="238">
        <v>986841</v>
      </c>
      <c r="U194" s="235">
        <f>P194*Q194</f>
        <v>325557000</v>
      </c>
      <c r="V194" s="235">
        <f>P194*R194</f>
        <v>0</v>
      </c>
      <c r="W194" s="235">
        <f>P194*S194</f>
        <v>9350299.47</v>
      </c>
      <c r="X194" s="235">
        <f>P194*T194</f>
        <v>8777950.695</v>
      </c>
      <c r="Y194" s="232"/>
      <c r="Z194" s="232"/>
      <c r="AA194" s="232"/>
      <c r="AC194" s="205" t="s">
        <v>48</v>
      </c>
      <c r="AD194" s="205" t="s">
        <v>49</v>
      </c>
      <c r="AE194" s="206" t="s">
        <v>287</v>
      </c>
      <c r="AF194" s="206" t="s">
        <v>288</v>
      </c>
      <c r="AG194" s="206" t="s">
        <v>289</v>
      </c>
      <c r="AM194" s="205" t="s">
        <v>51</v>
      </c>
    </row>
    <row r="195" customHeight="1" spans="1:39">
      <c r="A195" s="162"/>
      <c r="B195" s="256"/>
      <c r="C195" s="22"/>
      <c r="D195" s="22"/>
      <c r="E195" s="21"/>
      <c r="F195" s="247" t="s">
        <v>290</v>
      </c>
      <c r="G195" s="21"/>
      <c r="H195" s="232"/>
      <c r="I195" s="232"/>
      <c r="J195" s="232"/>
      <c r="K195" s="232"/>
      <c r="L195" s="232"/>
      <c r="M195" s="232"/>
      <c r="N195" s="232"/>
      <c r="O195" s="232"/>
      <c r="P195" s="232"/>
      <c r="Q195" s="234"/>
      <c r="R195" s="234"/>
      <c r="S195" s="234"/>
      <c r="T195" s="234"/>
      <c r="U195" s="235"/>
      <c r="V195" s="235"/>
      <c r="W195" s="235"/>
      <c r="X195" s="235"/>
      <c r="Y195" s="232"/>
      <c r="Z195" s="232"/>
      <c r="AA195" s="232"/>
    </row>
    <row r="196" customHeight="1" spans="1:39">
      <c r="A196" s="162"/>
      <c r="B196" s="256" t="s">
        <v>87</v>
      </c>
      <c r="C196" s="22"/>
      <c r="D196" s="22"/>
      <c r="E196" s="21"/>
      <c r="F196" s="239" t="s">
        <v>291</v>
      </c>
      <c r="G196" s="21"/>
      <c r="H196" s="232"/>
      <c r="I196" s="232"/>
      <c r="J196" s="232"/>
      <c r="K196" s="232"/>
      <c r="L196" s="232"/>
      <c r="M196" s="232"/>
      <c r="N196" s="232"/>
      <c r="O196" s="232">
        <v>11.099</v>
      </c>
      <c r="P196" s="232"/>
      <c r="Q196" s="234"/>
      <c r="R196" s="234"/>
      <c r="S196" s="234"/>
      <c r="T196" s="234"/>
      <c r="U196" s="235"/>
      <c r="V196" s="235"/>
      <c r="W196" s="235"/>
      <c r="X196" s="235"/>
      <c r="Y196" s="232"/>
      <c r="Z196" s="232"/>
      <c r="AA196" s="232"/>
    </row>
    <row r="197" customHeight="1" spans="1:39">
      <c r="A197" s="162"/>
      <c r="B197" s="256" t="s">
        <v>87</v>
      </c>
      <c r="C197" s="22"/>
      <c r="D197" s="22"/>
      <c r="E197" s="21"/>
      <c r="F197" s="239" t="s">
        <v>292</v>
      </c>
      <c r="G197" s="21"/>
      <c r="H197" s="232"/>
      <c r="I197" s="232"/>
      <c r="J197" s="232"/>
      <c r="K197" s="232"/>
      <c r="L197" s="232"/>
      <c r="M197" s="232"/>
      <c r="N197" s="232"/>
      <c r="O197" s="232">
        <v>-2.204</v>
      </c>
      <c r="P197" s="232"/>
      <c r="Q197" s="234"/>
      <c r="R197" s="234"/>
      <c r="S197" s="234"/>
      <c r="T197" s="234"/>
      <c r="U197" s="235"/>
      <c r="V197" s="235"/>
      <c r="W197" s="235"/>
      <c r="X197" s="235"/>
      <c r="Y197" s="232"/>
      <c r="Z197" s="232"/>
      <c r="AA197" s="232"/>
    </row>
    <row r="198" customHeight="1" spans="1:39">
      <c r="A198" s="162"/>
      <c r="B198" s="21"/>
      <c r="C198" s="22"/>
      <c r="D198" s="22"/>
      <c r="E198" s="21"/>
      <c r="F198" s="247" t="s">
        <v>293</v>
      </c>
      <c r="G198" s="21"/>
      <c r="H198" s="232"/>
      <c r="I198" s="232"/>
      <c r="J198" s="232"/>
      <c r="K198" s="232"/>
      <c r="L198" s="232"/>
      <c r="M198" s="232"/>
      <c r="N198" s="232"/>
      <c r="O198" s="232"/>
      <c r="P198" s="232"/>
      <c r="Q198" s="234"/>
      <c r="R198" s="234"/>
      <c r="S198" s="234"/>
      <c r="T198" s="234"/>
      <c r="U198" s="235"/>
      <c r="V198" s="235"/>
      <c r="W198" s="235"/>
      <c r="X198" s="235"/>
      <c r="Y198" s="232"/>
      <c r="Z198" s="232"/>
      <c r="AA198" s="232"/>
    </row>
    <row r="199" customHeight="1" spans="1:39">
      <c r="A199" s="162">
        <v>32</v>
      </c>
      <c r="B199" s="21"/>
      <c r="C199" s="22" t="s">
        <v>294</v>
      </c>
      <c r="D199" s="22" t="str">
        <f>""</f>
        <v/>
      </c>
      <c r="E199" s="21" t="s">
        <v>294</v>
      </c>
      <c r="F199" s="236" t="s">
        <v>295</v>
      </c>
      <c r="G199" s="21" t="s">
        <v>116</v>
      </c>
      <c r="H199" s="232"/>
      <c r="I199" s="232"/>
      <c r="J199" s="232"/>
      <c r="K199" s="232"/>
      <c r="L199" s="232"/>
      <c r="M199" s="232"/>
      <c r="N199" s="232"/>
      <c r="O199" s="232"/>
      <c r="P199" s="232">
        <f>ROUND(SUM(O199:O200),3)</f>
        <v>0.221</v>
      </c>
      <c r="Q199" s="234"/>
      <c r="R199" s="234"/>
      <c r="S199" s="238">
        <v>85503</v>
      </c>
      <c r="T199" s="238">
        <v>989882</v>
      </c>
      <c r="U199" s="235">
        <f>P199*Q199</f>
        <v>0</v>
      </c>
      <c r="V199" s="235">
        <f>P199*R199</f>
        <v>0</v>
      </c>
      <c r="W199" s="235">
        <f>P199*S199</f>
        <v>18896.163</v>
      </c>
      <c r="X199" s="235">
        <f>P199*T199</f>
        <v>218763.922</v>
      </c>
      <c r="Y199" s="232"/>
      <c r="Z199" s="232"/>
      <c r="AA199" s="232"/>
      <c r="AC199" s="205" t="s">
        <v>48</v>
      </c>
      <c r="AD199" s="205" t="s">
        <v>49</v>
      </c>
      <c r="AF199" s="206" t="s">
        <v>109</v>
      </c>
      <c r="AG199" s="206" t="s">
        <v>296</v>
      </c>
      <c r="AM199" s="205" t="s">
        <v>51</v>
      </c>
    </row>
    <row r="200" customHeight="1" spans="1:39">
      <c r="A200" s="162"/>
      <c r="B200" s="21" t="s">
        <v>87</v>
      </c>
      <c r="C200" s="22"/>
      <c r="D200" s="22"/>
      <c r="E200" s="21"/>
      <c r="F200" s="239" t="s">
        <v>297</v>
      </c>
      <c r="G200" s="21"/>
      <c r="H200" s="232"/>
      <c r="I200" s="232"/>
      <c r="J200" s="232"/>
      <c r="K200" s="232"/>
      <c r="L200" s="232"/>
      <c r="M200" s="232"/>
      <c r="N200" s="232"/>
      <c r="O200" s="232">
        <v>0.221</v>
      </c>
      <c r="P200" s="232"/>
      <c r="Q200" s="234"/>
      <c r="R200" s="234"/>
      <c r="S200" s="234"/>
      <c r="T200" s="234"/>
      <c r="U200" s="235"/>
      <c r="V200" s="235"/>
      <c r="W200" s="235"/>
      <c r="X200" s="235"/>
      <c r="Y200" s="232"/>
      <c r="Z200" s="232"/>
      <c r="AA200" s="232"/>
    </row>
    <row r="201" customHeight="1" spans="1:39">
      <c r="A201" s="162">
        <v>33</v>
      </c>
      <c r="B201" s="21"/>
      <c r="C201" s="22" t="s">
        <v>298</v>
      </c>
      <c r="D201" s="22" t="str">
        <f>""</f>
        <v/>
      </c>
      <c r="E201" s="21" t="s">
        <v>298</v>
      </c>
      <c r="F201" s="236" t="s">
        <v>299</v>
      </c>
      <c r="G201" s="21" t="s">
        <v>61</v>
      </c>
      <c r="H201" s="232"/>
      <c r="I201" s="232"/>
      <c r="J201" s="232"/>
      <c r="K201" s="232"/>
      <c r="L201" s="232"/>
      <c r="M201" s="232"/>
      <c r="N201" s="232"/>
      <c r="O201" s="232"/>
      <c r="P201" s="232">
        <f>ROUND(SUM(O201:O202),3)</f>
        <v>6.753</v>
      </c>
      <c r="Q201" s="238">
        <v>1260000</v>
      </c>
      <c r="R201" s="234"/>
      <c r="S201" s="238">
        <v>81607</v>
      </c>
      <c r="T201" s="238">
        <v>227313</v>
      </c>
      <c r="U201" s="235">
        <f>P201*Q201</f>
        <v>8508780</v>
      </c>
      <c r="V201" s="235">
        <f>P201*R201</f>
        <v>0</v>
      </c>
      <c r="W201" s="235">
        <f>P201*S201</f>
        <v>551092.071</v>
      </c>
      <c r="X201" s="235">
        <f>P201*T201</f>
        <v>1535044.689</v>
      </c>
      <c r="Y201" s="232"/>
      <c r="Z201" s="232"/>
      <c r="AA201" s="232"/>
      <c r="AC201" s="205" t="s">
        <v>48</v>
      </c>
      <c r="AD201" s="205" t="s">
        <v>49</v>
      </c>
      <c r="AE201" s="206" t="s">
        <v>300</v>
      </c>
      <c r="AF201" s="206" t="s">
        <v>301</v>
      </c>
      <c r="AG201" s="206" t="s">
        <v>302</v>
      </c>
      <c r="AM201" s="205" t="s">
        <v>51</v>
      </c>
    </row>
    <row r="202" customHeight="1" spans="1:39">
      <c r="A202" s="162"/>
      <c r="B202" s="21" t="s">
        <v>87</v>
      </c>
      <c r="C202" s="22"/>
      <c r="D202" s="22"/>
      <c r="E202" s="21"/>
      <c r="F202" s="239" t="s">
        <v>303</v>
      </c>
      <c r="G202" s="21"/>
      <c r="H202" s="232"/>
      <c r="I202" s="232"/>
      <c r="J202" s="232"/>
      <c r="K202" s="232"/>
      <c r="L202" s="232"/>
      <c r="M202" s="232"/>
      <c r="N202" s="232"/>
      <c r="O202" s="232">
        <v>6.753</v>
      </c>
      <c r="P202" s="232"/>
      <c r="Q202" s="234"/>
      <c r="R202" s="234"/>
      <c r="S202" s="234"/>
      <c r="T202" s="234"/>
      <c r="U202" s="235"/>
      <c r="V202" s="235"/>
      <c r="W202" s="235"/>
      <c r="X202" s="235"/>
      <c r="Y202" s="232"/>
      <c r="Z202" s="232"/>
      <c r="AA202" s="232"/>
    </row>
    <row r="203" customHeight="1" spans="1:39">
      <c r="A203" s="162">
        <v>34</v>
      </c>
      <c r="B203" s="21"/>
      <c r="C203" s="22" t="s">
        <v>159</v>
      </c>
      <c r="D203" s="22" t="str">
        <f>""</f>
        <v/>
      </c>
      <c r="E203" s="21" t="s">
        <v>159</v>
      </c>
      <c r="F203" s="236" t="s">
        <v>160</v>
      </c>
      <c r="G203" s="21" t="s">
        <v>107</v>
      </c>
      <c r="H203" s="232"/>
      <c r="I203" s="232"/>
      <c r="J203" s="232"/>
      <c r="K203" s="232"/>
      <c r="L203" s="232"/>
      <c r="M203" s="232"/>
      <c r="N203" s="232"/>
      <c r="O203" s="232"/>
      <c r="P203" s="232">
        <f>ROUND(SUM(O203:O204),3)</f>
        <v>1.08</v>
      </c>
      <c r="Q203" s="238">
        <v>373320</v>
      </c>
      <c r="R203" s="234"/>
      <c r="S203" s="238">
        <v>113166</v>
      </c>
      <c r="T203" s="234"/>
      <c r="U203" s="235">
        <f>P203*Q203</f>
        <v>403185.6</v>
      </c>
      <c r="V203" s="235">
        <f>P203*R203</f>
        <v>0</v>
      </c>
      <c r="W203" s="235">
        <f>P203*S203</f>
        <v>122219.28</v>
      </c>
      <c r="X203" s="235">
        <f>P203*T203</f>
        <v>0</v>
      </c>
      <c r="Y203" s="232"/>
      <c r="Z203" s="232"/>
      <c r="AA203" s="232"/>
      <c r="AC203" s="205" t="s">
        <v>48</v>
      </c>
      <c r="AD203" s="205" t="s">
        <v>49</v>
      </c>
      <c r="AE203" s="206" t="s">
        <v>161</v>
      </c>
      <c r="AF203" s="206" t="s">
        <v>162</v>
      </c>
      <c r="AM203" s="205" t="s">
        <v>51</v>
      </c>
    </row>
    <row r="204" customHeight="1" spans="1:39">
      <c r="A204" s="162"/>
      <c r="B204" s="21" t="s">
        <v>87</v>
      </c>
      <c r="C204" s="22"/>
      <c r="D204" s="22"/>
      <c r="E204" s="21"/>
      <c r="F204" s="239" t="s">
        <v>304</v>
      </c>
      <c r="G204" s="21"/>
      <c r="H204" s="232"/>
      <c r="I204" s="232"/>
      <c r="J204" s="232"/>
      <c r="K204" s="232"/>
      <c r="L204" s="232"/>
      <c r="M204" s="232"/>
      <c r="N204" s="232"/>
      <c r="O204" s="232">
        <v>1.08</v>
      </c>
      <c r="P204" s="232"/>
      <c r="Q204" s="234"/>
      <c r="R204" s="234"/>
      <c r="S204" s="234"/>
      <c r="T204" s="234"/>
      <c r="U204" s="235"/>
      <c r="V204" s="235"/>
      <c r="W204" s="235"/>
      <c r="X204" s="235"/>
      <c r="Y204" s="232"/>
      <c r="Z204" s="232"/>
      <c r="AA204" s="232"/>
    </row>
    <row r="205" customHeight="1" spans="1:39">
      <c r="A205" s="162">
        <v>35</v>
      </c>
      <c r="B205" s="21"/>
      <c r="C205" s="22" t="s">
        <v>305</v>
      </c>
      <c r="D205" s="22" t="str">
        <f>""</f>
        <v/>
      </c>
      <c r="E205" s="21" t="s">
        <v>305</v>
      </c>
      <c r="F205" s="236" t="s">
        <v>306</v>
      </c>
      <c r="G205" s="21" t="s">
        <v>47</v>
      </c>
      <c r="H205" s="232"/>
      <c r="I205" s="232"/>
      <c r="J205" s="232"/>
      <c r="K205" s="232"/>
      <c r="L205" s="232"/>
      <c r="M205" s="232"/>
      <c r="N205" s="232"/>
      <c r="O205" s="232"/>
      <c r="P205" s="232">
        <f>ROUND(SUM(O205:O206),3)</f>
        <v>0.029</v>
      </c>
      <c r="Q205" s="238">
        <v>5717610</v>
      </c>
      <c r="R205" s="234"/>
      <c r="S205" s="238">
        <v>11050187</v>
      </c>
      <c r="T205" s="234"/>
      <c r="U205" s="235">
        <f>P205*Q205</f>
        <v>165810.69</v>
      </c>
      <c r="V205" s="235">
        <f>P205*R205</f>
        <v>0</v>
      </c>
      <c r="W205" s="235">
        <f>P205*S205</f>
        <v>320455.423</v>
      </c>
      <c r="X205" s="235">
        <f>P205*T205</f>
        <v>0</v>
      </c>
      <c r="Y205" s="232"/>
      <c r="Z205" s="232"/>
      <c r="AA205" s="232"/>
      <c r="AC205" s="205" t="s">
        <v>48</v>
      </c>
      <c r="AD205" s="205" t="s">
        <v>49</v>
      </c>
      <c r="AE205" s="206" t="s">
        <v>307</v>
      </c>
      <c r="AF205" s="206" t="s">
        <v>308</v>
      </c>
      <c r="AM205" s="205" t="s">
        <v>51</v>
      </c>
    </row>
    <row r="206" customHeight="1" spans="1:39">
      <c r="A206" s="162"/>
      <c r="B206" s="21" t="s">
        <v>87</v>
      </c>
      <c r="C206" s="22"/>
      <c r="D206" s="22"/>
      <c r="E206" s="21"/>
      <c r="F206" s="239" t="s">
        <v>309</v>
      </c>
      <c r="G206" s="21"/>
      <c r="H206" s="232"/>
      <c r="I206" s="232"/>
      <c r="J206" s="232"/>
      <c r="K206" s="232"/>
      <c r="L206" s="232"/>
      <c r="M206" s="232"/>
      <c r="N206" s="232"/>
      <c r="O206" s="232">
        <v>0.029</v>
      </c>
      <c r="P206" s="232"/>
      <c r="Q206" s="234"/>
      <c r="R206" s="234"/>
      <c r="S206" s="234"/>
      <c r="T206" s="234"/>
      <c r="U206" s="235"/>
      <c r="V206" s="235"/>
      <c r="W206" s="235"/>
      <c r="X206" s="235"/>
      <c r="Y206" s="232"/>
      <c r="Z206" s="232"/>
      <c r="AA206" s="232"/>
    </row>
    <row r="207" customHeight="1" spans="1:39">
      <c r="A207" s="162">
        <v>36</v>
      </c>
      <c r="B207" s="21"/>
      <c r="C207" s="22" t="s">
        <v>177</v>
      </c>
      <c r="D207" s="22" t="s">
        <v>178</v>
      </c>
      <c r="E207" s="21" t="s">
        <v>179</v>
      </c>
      <c r="F207" s="236" t="s">
        <v>180</v>
      </c>
      <c r="G207" s="21" t="s">
        <v>107</v>
      </c>
      <c r="H207" s="232"/>
      <c r="I207" s="232"/>
      <c r="J207" s="232"/>
      <c r="K207" s="232"/>
      <c r="L207" s="232"/>
      <c r="M207" s="232"/>
      <c r="N207" s="232"/>
      <c r="O207" s="232"/>
      <c r="P207" s="232">
        <f>ROUND(SUM(O207:O208),3)</f>
        <v>1.08</v>
      </c>
      <c r="Q207" s="238">
        <v>1386679</v>
      </c>
      <c r="R207" s="234"/>
      <c r="S207" s="238">
        <v>323405</v>
      </c>
      <c r="T207" s="238">
        <v>71313</v>
      </c>
      <c r="U207" s="235">
        <f>P207*Q207</f>
        <v>1497613.32</v>
      </c>
      <c r="V207" s="235">
        <f>P207*R207</f>
        <v>0</v>
      </c>
      <c r="W207" s="235">
        <f>P207*S207</f>
        <v>349277.4</v>
      </c>
      <c r="X207" s="235">
        <f>P207*T207</f>
        <v>77018.04</v>
      </c>
      <c r="Y207" s="232"/>
      <c r="Z207" s="232"/>
      <c r="AA207" s="232"/>
      <c r="AC207" s="205" t="s">
        <v>48</v>
      </c>
      <c r="AD207" s="205" t="s">
        <v>49</v>
      </c>
      <c r="AE207" s="206" t="s">
        <v>181</v>
      </c>
      <c r="AF207" s="206" t="s">
        <v>182</v>
      </c>
      <c r="AG207" s="206" t="s">
        <v>183</v>
      </c>
      <c r="AM207" s="205" t="s">
        <v>51</v>
      </c>
    </row>
    <row r="208" customHeight="1" spans="1:39">
      <c r="A208" s="162"/>
      <c r="B208" s="21" t="s">
        <v>87</v>
      </c>
      <c r="C208" s="22"/>
      <c r="D208" s="22"/>
      <c r="E208" s="21"/>
      <c r="F208" s="239" t="s">
        <v>304</v>
      </c>
      <c r="G208" s="21"/>
      <c r="H208" s="232"/>
      <c r="I208" s="232"/>
      <c r="J208" s="232"/>
      <c r="K208" s="232"/>
      <c r="L208" s="232"/>
      <c r="M208" s="232"/>
      <c r="N208" s="232"/>
      <c r="O208" s="232">
        <v>1.08</v>
      </c>
      <c r="P208" s="232"/>
      <c r="Q208" s="234"/>
      <c r="R208" s="234"/>
      <c r="S208" s="234"/>
      <c r="T208" s="234"/>
      <c r="U208" s="235"/>
      <c r="V208" s="235"/>
      <c r="W208" s="235"/>
      <c r="X208" s="235"/>
      <c r="Y208" s="232"/>
      <c r="Z208" s="232"/>
      <c r="AA208" s="232"/>
    </row>
    <row r="209" customHeight="1" spans="1:39">
      <c r="A209" s="162">
        <v>37</v>
      </c>
      <c r="B209" s="21"/>
      <c r="C209" s="22" t="s">
        <v>305</v>
      </c>
      <c r="D209" s="22" t="str">
        <f>""</f>
        <v/>
      </c>
      <c r="E209" s="21" t="s">
        <v>305</v>
      </c>
      <c r="F209" s="236" t="s">
        <v>310</v>
      </c>
      <c r="G209" s="21" t="s">
        <v>47</v>
      </c>
      <c r="H209" s="232"/>
      <c r="I209" s="232"/>
      <c r="J209" s="232"/>
      <c r="K209" s="232"/>
      <c r="L209" s="232"/>
      <c r="M209" s="232"/>
      <c r="N209" s="232"/>
      <c r="O209" s="232"/>
      <c r="P209" s="232">
        <f>ROUND(SUM(O209:O210),3)</f>
        <v>0.029</v>
      </c>
      <c r="Q209" s="238">
        <v>5717610</v>
      </c>
      <c r="R209" s="234"/>
      <c r="S209" s="238">
        <v>11050187</v>
      </c>
      <c r="T209" s="234"/>
      <c r="U209" s="235">
        <f>P209*Q209</f>
        <v>165810.69</v>
      </c>
      <c r="V209" s="235">
        <f>P209*R209</f>
        <v>0</v>
      </c>
      <c r="W209" s="235">
        <f>P209*S209</f>
        <v>320455.423</v>
      </c>
      <c r="X209" s="235">
        <f>P209*T209</f>
        <v>0</v>
      </c>
      <c r="Y209" s="232"/>
      <c r="Z209" s="232"/>
      <c r="AA209" s="232"/>
      <c r="AC209" s="205" t="s">
        <v>48</v>
      </c>
      <c r="AD209" s="205" t="s">
        <v>49</v>
      </c>
      <c r="AE209" s="206" t="s">
        <v>307</v>
      </c>
      <c r="AF209" s="206" t="s">
        <v>308</v>
      </c>
      <c r="AM209" s="205" t="s">
        <v>51</v>
      </c>
    </row>
    <row r="210" customHeight="1" spans="1:39">
      <c r="A210" s="162"/>
      <c r="B210" s="21" t="s">
        <v>87</v>
      </c>
      <c r="C210" s="22"/>
      <c r="D210" s="22"/>
      <c r="E210" s="21"/>
      <c r="F210" s="239" t="s">
        <v>311</v>
      </c>
      <c r="G210" s="21"/>
      <c r="H210" s="232"/>
      <c r="I210" s="232"/>
      <c r="J210" s="232"/>
      <c r="K210" s="232"/>
      <c r="L210" s="232"/>
      <c r="M210" s="232"/>
      <c r="N210" s="232"/>
      <c r="O210" s="232">
        <v>0.029</v>
      </c>
      <c r="P210" s="232"/>
      <c r="Q210" s="234"/>
      <c r="R210" s="234"/>
      <c r="S210" s="234"/>
      <c r="T210" s="234"/>
      <c r="U210" s="235"/>
      <c r="V210" s="235"/>
      <c r="W210" s="235"/>
      <c r="X210" s="235"/>
      <c r="Y210" s="232"/>
      <c r="Z210" s="232"/>
      <c r="AA210" s="232"/>
    </row>
    <row r="211" customHeight="1" spans="1:39">
      <c r="A211" s="162">
        <v>38</v>
      </c>
      <c r="B211" s="21"/>
      <c r="C211" s="22" t="s">
        <v>177</v>
      </c>
      <c r="D211" s="22" t="s">
        <v>178</v>
      </c>
      <c r="E211" s="21" t="s">
        <v>179</v>
      </c>
      <c r="F211" s="236" t="s">
        <v>180</v>
      </c>
      <c r="G211" s="21" t="s">
        <v>107</v>
      </c>
      <c r="H211" s="232"/>
      <c r="I211" s="232"/>
      <c r="J211" s="232"/>
      <c r="K211" s="232"/>
      <c r="L211" s="232"/>
      <c r="M211" s="232"/>
      <c r="N211" s="232"/>
      <c r="O211" s="232"/>
      <c r="P211" s="232">
        <f>ROUND(SUM(O211:O212),3)</f>
        <v>1.08</v>
      </c>
      <c r="Q211" s="238">
        <v>1386679</v>
      </c>
      <c r="R211" s="234"/>
      <c r="S211" s="238">
        <v>323405</v>
      </c>
      <c r="T211" s="238">
        <v>71313</v>
      </c>
      <c r="U211" s="235">
        <f>P211*Q211</f>
        <v>1497613.32</v>
      </c>
      <c r="V211" s="235">
        <f>P211*R211</f>
        <v>0</v>
      </c>
      <c r="W211" s="235">
        <f>P211*S211</f>
        <v>349277.4</v>
      </c>
      <c r="X211" s="235">
        <f>P211*T211</f>
        <v>77018.04</v>
      </c>
      <c r="Y211" s="232"/>
      <c r="Z211" s="232"/>
      <c r="AA211" s="232"/>
      <c r="AC211" s="205" t="s">
        <v>48</v>
      </c>
      <c r="AD211" s="205" t="s">
        <v>49</v>
      </c>
      <c r="AE211" s="206" t="s">
        <v>181</v>
      </c>
      <c r="AF211" s="206" t="s">
        <v>182</v>
      </c>
      <c r="AG211" s="206" t="s">
        <v>183</v>
      </c>
      <c r="AM211" s="205" t="s">
        <v>51</v>
      </c>
    </row>
    <row r="212" customHeight="1" spans="1:39">
      <c r="A212" s="162"/>
      <c r="B212" s="21" t="s">
        <v>87</v>
      </c>
      <c r="C212" s="22"/>
      <c r="D212" s="22"/>
      <c r="E212" s="21"/>
      <c r="F212" s="239" t="s">
        <v>312</v>
      </c>
      <c r="G212" s="21"/>
      <c r="H212" s="232"/>
      <c r="I212" s="232"/>
      <c r="J212" s="232"/>
      <c r="K212" s="232"/>
      <c r="L212" s="232"/>
      <c r="M212" s="232"/>
      <c r="N212" s="232"/>
      <c r="O212" s="232">
        <v>1.08</v>
      </c>
      <c r="P212" s="232"/>
      <c r="Q212" s="234"/>
      <c r="R212" s="234"/>
      <c r="S212" s="234"/>
      <c r="T212" s="234"/>
      <c r="U212" s="235"/>
      <c r="V212" s="235"/>
      <c r="W212" s="235"/>
      <c r="X212" s="235"/>
      <c r="Y212" s="232"/>
      <c r="Z212" s="232"/>
      <c r="AA212" s="232"/>
    </row>
    <row r="213" customHeight="1" spans="1:39">
      <c r="A213" s="162">
        <v>39</v>
      </c>
      <c r="B213" s="21"/>
      <c r="C213" s="22" t="s">
        <v>313</v>
      </c>
      <c r="D213" s="22" t="s">
        <v>314</v>
      </c>
      <c r="E213" s="21" t="s">
        <v>315</v>
      </c>
      <c r="F213" s="236" t="s">
        <v>316</v>
      </c>
      <c r="G213" s="21" t="s">
        <v>107</v>
      </c>
      <c r="H213" s="232"/>
      <c r="I213" s="232"/>
      <c r="J213" s="232"/>
      <c r="K213" s="232"/>
      <c r="L213" s="232"/>
      <c r="M213" s="232"/>
      <c r="N213" s="232"/>
      <c r="O213" s="232"/>
      <c r="P213" s="232">
        <f>ROUND(SUM(O213:O215),3)</f>
        <v>1.024</v>
      </c>
      <c r="Q213" s="238">
        <v>1212154</v>
      </c>
      <c r="R213" s="234"/>
      <c r="S213" s="238">
        <v>967194</v>
      </c>
      <c r="T213" s="238">
        <v>15007</v>
      </c>
      <c r="U213" s="235">
        <f>P213*Q213</f>
        <v>1241245.696</v>
      </c>
      <c r="V213" s="235">
        <f>P213*R213</f>
        <v>0</v>
      </c>
      <c r="W213" s="235">
        <f>P213*S213</f>
        <v>990406.656</v>
      </c>
      <c r="X213" s="235">
        <f>P213*T213</f>
        <v>15367.168</v>
      </c>
      <c r="Y213" s="232"/>
      <c r="Z213" s="232"/>
      <c r="AA213" s="232"/>
      <c r="AC213" s="205" t="s">
        <v>48</v>
      </c>
      <c r="AD213" s="205" t="s">
        <v>49</v>
      </c>
      <c r="AE213" s="206" t="s">
        <v>317</v>
      </c>
      <c r="AF213" s="206" t="s">
        <v>318</v>
      </c>
      <c r="AG213" s="206" t="s">
        <v>319</v>
      </c>
      <c r="AM213" s="205" t="s">
        <v>51</v>
      </c>
    </row>
    <row r="214" customHeight="1" spans="1:39">
      <c r="A214" s="162"/>
      <c r="B214" s="21" t="s">
        <v>87</v>
      </c>
      <c r="C214" s="22"/>
      <c r="D214" s="22"/>
      <c r="E214" s="21"/>
      <c r="F214" s="239" t="s">
        <v>320</v>
      </c>
      <c r="G214" s="21"/>
      <c r="H214" s="232"/>
      <c r="I214" s="232"/>
      <c r="J214" s="232"/>
      <c r="K214" s="232"/>
      <c r="L214" s="232"/>
      <c r="M214" s="232"/>
      <c r="N214" s="232"/>
      <c r="O214" s="232">
        <v>1.179</v>
      </c>
      <c r="P214" s="232"/>
      <c r="Q214" s="234"/>
      <c r="R214" s="234"/>
      <c r="S214" s="234"/>
      <c r="T214" s="234"/>
      <c r="U214" s="235"/>
      <c r="V214" s="235"/>
      <c r="W214" s="235"/>
      <c r="X214" s="235"/>
      <c r="Y214" s="232"/>
      <c r="Z214" s="232"/>
      <c r="AA214" s="232"/>
    </row>
    <row r="215" customHeight="1" spans="1:39">
      <c r="A215" s="162"/>
      <c r="B215" s="21" t="s">
        <v>87</v>
      </c>
      <c r="C215" s="22"/>
      <c r="D215" s="22"/>
      <c r="E215" s="21"/>
      <c r="F215" s="239" t="s">
        <v>321</v>
      </c>
      <c r="G215" s="21"/>
      <c r="H215" s="232"/>
      <c r="I215" s="232"/>
      <c r="J215" s="232"/>
      <c r="K215" s="232"/>
      <c r="L215" s="232"/>
      <c r="M215" s="232"/>
      <c r="N215" s="232"/>
      <c r="O215" s="232">
        <v>-0.155</v>
      </c>
      <c r="P215" s="232"/>
      <c r="Q215" s="234"/>
      <c r="R215" s="234"/>
      <c r="S215" s="234"/>
      <c r="T215" s="234"/>
      <c r="U215" s="235"/>
      <c r="V215" s="235"/>
      <c r="W215" s="235"/>
      <c r="X215" s="235"/>
      <c r="Y215" s="232"/>
      <c r="Z215" s="232"/>
      <c r="AA215" s="232"/>
    </row>
    <row r="216" customHeight="1" spans="1:39">
      <c r="A216" s="162">
        <v>40</v>
      </c>
      <c r="B216" s="21"/>
      <c r="C216" s="22" t="s">
        <v>322</v>
      </c>
      <c r="D216" s="22" t="str">
        <f>""</f>
        <v/>
      </c>
      <c r="E216" s="21" t="s">
        <v>322</v>
      </c>
      <c r="F216" s="236" t="s">
        <v>323</v>
      </c>
      <c r="G216" s="21" t="s">
        <v>47</v>
      </c>
      <c r="H216" s="232"/>
      <c r="I216" s="232"/>
      <c r="J216" s="232"/>
      <c r="K216" s="232"/>
      <c r="L216" s="232"/>
      <c r="M216" s="232"/>
      <c r="N216" s="232"/>
      <c r="O216" s="232"/>
      <c r="P216" s="232">
        <f>ROUND(SUM(O216:O217),3)</f>
        <v>0.084</v>
      </c>
      <c r="Q216" s="238">
        <v>6797977</v>
      </c>
      <c r="R216" s="234"/>
      <c r="S216" s="238">
        <v>8311820</v>
      </c>
      <c r="T216" s="234"/>
      <c r="U216" s="235">
        <f>P216*Q216</f>
        <v>571030.068</v>
      </c>
      <c r="V216" s="235">
        <f>P216*R216</f>
        <v>0</v>
      </c>
      <c r="W216" s="235">
        <f>P216*S216</f>
        <v>698192.88</v>
      </c>
      <c r="X216" s="235">
        <f>P216*T216</f>
        <v>0</v>
      </c>
      <c r="Y216" s="232"/>
      <c r="Z216" s="232"/>
      <c r="AA216" s="232"/>
      <c r="AC216" s="205" t="s">
        <v>48</v>
      </c>
      <c r="AD216" s="205" t="s">
        <v>49</v>
      </c>
      <c r="AE216" s="206" t="s">
        <v>324</v>
      </c>
      <c r="AF216" s="206" t="s">
        <v>325</v>
      </c>
      <c r="AM216" s="205" t="s">
        <v>51</v>
      </c>
    </row>
    <row r="217" customHeight="1" spans="1:39">
      <c r="A217" s="162"/>
      <c r="B217" s="21" t="s">
        <v>87</v>
      </c>
      <c r="C217" s="22"/>
      <c r="D217" s="22"/>
      <c r="E217" s="21"/>
      <c r="F217" s="239" t="s">
        <v>326</v>
      </c>
      <c r="G217" s="21"/>
      <c r="H217" s="232"/>
      <c r="I217" s="232"/>
      <c r="J217" s="232"/>
      <c r="K217" s="232"/>
      <c r="L217" s="232"/>
      <c r="M217" s="232"/>
      <c r="N217" s="232"/>
      <c r="O217" s="232">
        <v>0.084</v>
      </c>
      <c r="P217" s="232"/>
      <c r="Q217" s="234"/>
      <c r="R217" s="234"/>
      <c r="S217" s="234"/>
      <c r="T217" s="234"/>
      <c r="U217" s="235"/>
      <c r="V217" s="235"/>
      <c r="W217" s="235"/>
      <c r="X217" s="235"/>
      <c r="Y217" s="232"/>
      <c r="Z217" s="232"/>
      <c r="AA217" s="232"/>
    </row>
    <row r="218" customHeight="1" spans="1:39">
      <c r="A218" s="162">
        <v>41</v>
      </c>
      <c r="B218" s="21"/>
      <c r="C218" s="22" t="s">
        <v>327</v>
      </c>
      <c r="D218" s="22" t="str">
        <f>""</f>
        <v/>
      </c>
      <c r="E218" s="21" t="s">
        <v>327</v>
      </c>
      <c r="F218" s="236" t="s">
        <v>328</v>
      </c>
      <c r="G218" s="21" t="s">
        <v>188</v>
      </c>
      <c r="H218" s="232"/>
      <c r="I218" s="232"/>
      <c r="J218" s="232"/>
      <c r="K218" s="232"/>
      <c r="L218" s="232"/>
      <c r="M218" s="232"/>
      <c r="N218" s="232"/>
      <c r="O218" s="232"/>
      <c r="P218" s="232">
        <f>ROUND(SUM(O218:O219),3)</f>
        <v>0.017</v>
      </c>
      <c r="Q218" s="238">
        <v>17104900</v>
      </c>
      <c r="R218" s="234"/>
      <c r="S218" s="238">
        <v>4651597</v>
      </c>
      <c r="T218" s="238">
        <v>148540</v>
      </c>
      <c r="U218" s="235">
        <f>P218*Q218</f>
        <v>290783.3</v>
      </c>
      <c r="V218" s="235">
        <f>P218*R218</f>
        <v>0</v>
      </c>
      <c r="W218" s="235">
        <f>P218*S218</f>
        <v>79077.149</v>
      </c>
      <c r="X218" s="235">
        <f>P218*T218</f>
        <v>2525.18</v>
      </c>
      <c r="Y218" s="232"/>
      <c r="Z218" s="232"/>
      <c r="AA218" s="232"/>
      <c r="AC218" s="205" t="s">
        <v>48</v>
      </c>
      <c r="AD218" s="205" t="s">
        <v>49</v>
      </c>
      <c r="AE218" s="206" t="s">
        <v>329</v>
      </c>
      <c r="AF218" s="206" t="s">
        <v>330</v>
      </c>
      <c r="AG218" s="206" t="s">
        <v>331</v>
      </c>
      <c r="AM218" s="205" t="s">
        <v>51</v>
      </c>
    </row>
    <row r="219" customHeight="1" spans="1:39">
      <c r="A219" s="162"/>
      <c r="B219" s="21" t="s">
        <v>87</v>
      </c>
      <c r="C219" s="22"/>
      <c r="D219" s="22"/>
      <c r="E219" s="21"/>
      <c r="F219" s="239" t="s">
        <v>332</v>
      </c>
      <c r="G219" s="21"/>
      <c r="H219" s="232"/>
      <c r="I219" s="232"/>
      <c r="J219" s="232"/>
      <c r="K219" s="232"/>
      <c r="L219" s="232"/>
      <c r="M219" s="232"/>
      <c r="N219" s="232"/>
      <c r="O219" s="232">
        <v>0.017</v>
      </c>
      <c r="P219" s="232"/>
      <c r="Q219" s="234"/>
      <c r="R219" s="234"/>
      <c r="S219" s="234"/>
      <c r="T219" s="234"/>
      <c r="U219" s="235"/>
      <c r="V219" s="235"/>
      <c r="W219" s="235"/>
      <c r="X219" s="235"/>
      <c r="Y219" s="232"/>
      <c r="Z219" s="232"/>
      <c r="AA219" s="232"/>
    </row>
    <row r="220" customHeight="1" spans="1:39">
      <c r="A220" s="162">
        <v>42</v>
      </c>
      <c r="B220" s="21"/>
      <c r="C220" s="22" t="s">
        <v>333</v>
      </c>
      <c r="D220" s="22" t="str">
        <f>""</f>
        <v/>
      </c>
      <c r="E220" s="21" t="s">
        <v>333</v>
      </c>
      <c r="F220" s="236" t="s">
        <v>334</v>
      </c>
      <c r="G220" s="21" t="s">
        <v>188</v>
      </c>
      <c r="H220" s="232"/>
      <c r="I220" s="232"/>
      <c r="J220" s="232"/>
      <c r="K220" s="232"/>
      <c r="L220" s="232"/>
      <c r="M220" s="232"/>
      <c r="N220" s="232"/>
      <c r="O220" s="232"/>
      <c r="P220" s="232">
        <f>ROUND(SUM(O220:O221),3)</f>
        <v>0.017</v>
      </c>
      <c r="Q220" s="238">
        <v>17082100</v>
      </c>
      <c r="R220" s="234"/>
      <c r="S220" s="238">
        <v>2792772</v>
      </c>
      <c r="T220" s="238">
        <v>640689</v>
      </c>
      <c r="U220" s="235">
        <f>P220*Q220</f>
        <v>290395.7</v>
      </c>
      <c r="V220" s="235">
        <f>P220*R220</f>
        <v>0</v>
      </c>
      <c r="W220" s="235">
        <f>P220*S220</f>
        <v>47477.124</v>
      </c>
      <c r="X220" s="235">
        <f>P220*T220</f>
        <v>10891.713</v>
      </c>
      <c r="Y220" s="232"/>
      <c r="Z220" s="232"/>
      <c r="AA220" s="232"/>
      <c r="AC220" s="205" t="s">
        <v>48</v>
      </c>
      <c r="AD220" s="205" t="s">
        <v>49</v>
      </c>
      <c r="AE220" s="206" t="s">
        <v>335</v>
      </c>
      <c r="AF220" s="206" t="s">
        <v>336</v>
      </c>
      <c r="AG220" s="206" t="s">
        <v>337</v>
      </c>
      <c r="AM220" s="205" t="s">
        <v>51</v>
      </c>
    </row>
    <row r="221" customHeight="1" spans="1:39">
      <c r="A221" s="162"/>
      <c r="B221" s="21" t="s">
        <v>87</v>
      </c>
      <c r="C221" s="22"/>
      <c r="D221" s="22"/>
      <c r="E221" s="21"/>
      <c r="F221" s="239" t="s">
        <v>338</v>
      </c>
      <c r="G221" s="21"/>
      <c r="H221" s="232"/>
      <c r="I221" s="232"/>
      <c r="J221" s="232"/>
      <c r="K221" s="232"/>
      <c r="L221" s="232"/>
      <c r="M221" s="232"/>
      <c r="N221" s="232"/>
      <c r="O221" s="232">
        <v>0.017</v>
      </c>
      <c r="P221" s="232"/>
      <c r="Q221" s="234"/>
      <c r="R221" s="234"/>
      <c r="S221" s="234"/>
      <c r="T221" s="234"/>
      <c r="U221" s="235"/>
      <c r="V221" s="235"/>
      <c r="W221" s="235"/>
      <c r="X221" s="235"/>
      <c r="Y221" s="232"/>
      <c r="Z221" s="232"/>
      <c r="AA221" s="232"/>
    </row>
    <row r="222" customHeight="1" spans="1:39">
      <c r="A222" s="162">
        <v>43</v>
      </c>
      <c r="B222" s="21"/>
      <c r="C222" s="22" t="s">
        <v>339</v>
      </c>
      <c r="D222" s="22" t="s">
        <v>340</v>
      </c>
      <c r="E222" s="21" t="s">
        <v>341</v>
      </c>
      <c r="F222" s="236" t="s">
        <v>342</v>
      </c>
      <c r="G222" s="21" t="s">
        <v>107</v>
      </c>
      <c r="H222" s="232"/>
      <c r="I222" s="232"/>
      <c r="J222" s="232"/>
      <c r="K222" s="232"/>
      <c r="L222" s="232"/>
      <c r="M222" s="232"/>
      <c r="N222" s="232"/>
      <c r="O222" s="232"/>
      <c r="P222" s="232">
        <f>ROUND(SUM(O222:O223),3)</f>
        <v>0.695</v>
      </c>
      <c r="Q222" s="238">
        <v>1461756</v>
      </c>
      <c r="R222" s="234"/>
      <c r="S222" s="238">
        <v>807002</v>
      </c>
      <c r="T222" s="238">
        <v>105043</v>
      </c>
      <c r="U222" s="235">
        <f>P222*Q222</f>
        <v>1015920.42</v>
      </c>
      <c r="V222" s="235">
        <f>P222*R222</f>
        <v>0</v>
      </c>
      <c r="W222" s="235">
        <f>P222*S222</f>
        <v>560866.39</v>
      </c>
      <c r="X222" s="235">
        <f>P222*T222</f>
        <v>73004.885</v>
      </c>
      <c r="Y222" s="232"/>
      <c r="Z222" s="232"/>
      <c r="AA222" s="232"/>
      <c r="AC222" s="205" t="s">
        <v>48</v>
      </c>
      <c r="AD222" s="205" t="s">
        <v>49</v>
      </c>
      <c r="AE222" s="206" t="s">
        <v>343</v>
      </c>
      <c r="AF222" s="206" t="s">
        <v>344</v>
      </c>
      <c r="AG222" s="206" t="s">
        <v>255</v>
      </c>
      <c r="AM222" s="205" t="s">
        <v>51</v>
      </c>
    </row>
    <row r="223" customHeight="1" spans="1:39">
      <c r="A223" s="162"/>
      <c r="B223" s="21" t="s">
        <v>87</v>
      </c>
      <c r="C223" s="22"/>
      <c r="D223" s="22"/>
      <c r="E223" s="21"/>
      <c r="F223" s="239" t="s">
        <v>345</v>
      </c>
      <c r="G223" s="21"/>
      <c r="H223" s="232"/>
      <c r="I223" s="232"/>
      <c r="J223" s="232"/>
      <c r="K223" s="232"/>
      <c r="L223" s="232"/>
      <c r="M223" s="232"/>
      <c r="N223" s="232"/>
      <c r="O223" s="232">
        <v>0.695</v>
      </c>
      <c r="P223" s="232"/>
      <c r="Q223" s="234"/>
      <c r="R223" s="234"/>
      <c r="S223" s="234"/>
      <c r="T223" s="234"/>
      <c r="U223" s="235"/>
      <c r="V223" s="235"/>
      <c r="W223" s="235"/>
      <c r="X223" s="235"/>
      <c r="Y223" s="232"/>
      <c r="Z223" s="232"/>
      <c r="AA223" s="232"/>
    </row>
    <row r="224" customHeight="1" spans="1:39">
      <c r="A224" s="162">
        <v>44</v>
      </c>
      <c r="B224" s="21"/>
      <c r="C224" s="22" t="s">
        <v>346</v>
      </c>
      <c r="D224" s="22" t="s">
        <v>314</v>
      </c>
      <c r="E224" s="21" t="s">
        <v>347</v>
      </c>
      <c r="F224" s="236" t="s">
        <v>348</v>
      </c>
      <c r="G224" s="21" t="s">
        <v>124</v>
      </c>
      <c r="H224" s="232"/>
      <c r="I224" s="232"/>
      <c r="J224" s="232"/>
      <c r="K224" s="232"/>
      <c r="L224" s="232"/>
      <c r="M224" s="232"/>
      <c r="N224" s="232"/>
      <c r="O224" s="232"/>
      <c r="P224" s="232">
        <f>ROUND(SUM(O224:O226),3)</f>
        <v>22.035</v>
      </c>
      <c r="Q224" s="238">
        <v>23848</v>
      </c>
      <c r="R224" s="234"/>
      <c r="S224" s="238">
        <v>110672</v>
      </c>
      <c r="T224" s="238">
        <v>1154</v>
      </c>
      <c r="U224" s="235">
        <f>P224*Q224</f>
        <v>525490.68</v>
      </c>
      <c r="V224" s="235">
        <f>P224*R224</f>
        <v>0</v>
      </c>
      <c r="W224" s="235">
        <f>P224*S224</f>
        <v>2438657.52</v>
      </c>
      <c r="X224" s="235">
        <f>P224*T224</f>
        <v>25428.39</v>
      </c>
      <c r="Y224" s="232"/>
      <c r="Z224" s="232"/>
      <c r="AA224" s="232"/>
      <c r="AC224" s="205" t="s">
        <v>48</v>
      </c>
      <c r="AD224" s="205" t="s">
        <v>49</v>
      </c>
      <c r="AE224" s="206" t="s">
        <v>349</v>
      </c>
      <c r="AF224" s="206" t="s">
        <v>350</v>
      </c>
      <c r="AG224" s="206" t="s">
        <v>351</v>
      </c>
      <c r="AM224" s="205" t="s">
        <v>51</v>
      </c>
    </row>
    <row r="225" customHeight="1" spans="1:39">
      <c r="A225" s="162"/>
      <c r="B225" s="21" t="s">
        <v>87</v>
      </c>
      <c r="C225" s="22"/>
      <c r="D225" s="22"/>
      <c r="E225" s="21"/>
      <c r="F225" s="239" t="s">
        <v>352</v>
      </c>
      <c r="G225" s="21"/>
      <c r="H225" s="232"/>
      <c r="I225" s="232"/>
      <c r="J225" s="232"/>
      <c r="K225" s="232"/>
      <c r="L225" s="232"/>
      <c r="M225" s="232"/>
      <c r="N225" s="232"/>
      <c r="O225" s="232">
        <v>22.742</v>
      </c>
      <c r="P225" s="232"/>
      <c r="Q225" s="234"/>
      <c r="R225" s="234"/>
      <c r="S225" s="234"/>
      <c r="T225" s="234"/>
      <c r="U225" s="235"/>
      <c r="V225" s="235"/>
      <c r="W225" s="235"/>
      <c r="X225" s="235"/>
      <c r="Y225" s="232"/>
      <c r="Z225" s="232"/>
      <c r="AA225" s="232"/>
    </row>
    <row r="226" customHeight="1" spans="1:39">
      <c r="A226" s="162"/>
      <c r="B226" s="21" t="s">
        <v>87</v>
      </c>
      <c r="C226" s="22"/>
      <c r="D226" s="22"/>
      <c r="E226" s="21"/>
      <c r="F226" s="239" t="s">
        <v>353</v>
      </c>
      <c r="G226" s="21"/>
      <c r="H226" s="232"/>
      <c r="I226" s="232"/>
      <c r="J226" s="232"/>
      <c r="K226" s="232"/>
      <c r="L226" s="232"/>
      <c r="M226" s="232"/>
      <c r="N226" s="232"/>
      <c r="O226" s="232">
        <v>-0.707</v>
      </c>
      <c r="P226" s="232"/>
      <c r="Q226" s="234"/>
      <c r="R226" s="234"/>
      <c r="S226" s="234"/>
      <c r="T226" s="234"/>
      <c r="U226" s="235"/>
      <c r="V226" s="235"/>
      <c r="W226" s="235"/>
      <c r="X226" s="235"/>
      <c r="Y226" s="232"/>
      <c r="Z226" s="232"/>
      <c r="AA226" s="232"/>
    </row>
    <row r="227" customHeight="1" spans="1:39">
      <c r="A227" s="162">
        <v>45</v>
      </c>
      <c r="B227" s="21"/>
      <c r="C227" s="22" t="s">
        <v>354</v>
      </c>
      <c r="D227" s="22" t="s">
        <v>355</v>
      </c>
      <c r="E227" s="21" t="s">
        <v>356</v>
      </c>
      <c r="F227" s="236" t="s">
        <v>357</v>
      </c>
      <c r="G227" s="21" t="s">
        <v>124</v>
      </c>
      <c r="H227" s="232"/>
      <c r="I227" s="232"/>
      <c r="J227" s="232"/>
      <c r="K227" s="232"/>
      <c r="L227" s="232"/>
      <c r="M227" s="232"/>
      <c r="N227" s="232"/>
      <c r="O227" s="232"/>
      <c r="P227" s="232">
        <f>ROUND(SUM(O227:O229),3)</f>
        <v>3.445</v>
      </c>
      <c r="Q227" s="238">
        <v>31051</v>
      </c>
      <c r="R227" s="234"/>
      <c r="S227" s="238">
        <v>21502</v>
      </c>
      <c r="T227" s="238">
        <v>1539</v>
      </c>
      <c r="U227" s="235">
        <f>P227*Q227</f>
        <v>106970.695</v>
      </c>
      <c r="V227" s="235">
        <f>P227*R227</f>
        <v>0</v>
      </c>
      <c r="W227" s="235">
        <f>P227*S227</f>
        <v>74074.39</v>
      </c>
      <c r="X227" s="235">
        <f>P227*T227</f>
        <v>5301.855</v>
      </c>
      <c r="Y227" s="232"/>
      <c r="Z227" s="232"/>
      <c r="AA227" s="232"/>
      <c r="AC227" s="205" t="s">
        <v>48</v>
      </c>
      <c r="AD227" s="205" t="s">
        <v>49</v>
      </c>
      <c r="AE227" s="206" t="s">
        <v>358</v>
      </c>
      <c r="AF227" s="206" t="s">
        <v>359</v>
      </c>
      <c r="AG227" s="206" t="s">
        <v>360</v>
      </c>
      <c r="AM227" s="205" t="s">
        <v>51</v>
      </c>
    </row>
    <row r="228" customHeight="1" spans="1:39">
      <c r="A228" s="162"/>
      <c r="B228" s="21" t="s">
        <v>87</v>
      </c>
      <c r="C228" s="22"/>
      <c r="D228" s="22"/>
      <c r="E228" s="21"/>
      <c r="F228" s="239" t="s">
        <v>361</v>
      </c>
      <c r="G228" s="21"/>
      <c r="H228" s="232"/>
      <c r="I228" s="232"/>
      <c r="J228" s="232"/>
      <c r="K228" s="232"/>
      <c r="L228" s="232"/>
      <c r="M228" s="232"/>
      <c r="N228" s="232"/>
      <c r="O228" s="232">
        <v>3.445</v>
      </c>
      <c r="P228" s="232"/>
      <c r="Q228" s="234"/>
      <c r="R228" s="234"/>
      <c r="S228" s="234"/>
      <c r="T228" s="234"/>
      <c r="U228" s="235"/>
      <c r="V228" s="235"/>
      <c r="W228" s="235"/>
      <c r="X228" s="235"/>
      <c r="Y228" s="232"/>
      <c r="Z228" s="232"/>
      <c r="AA228" s="232"/>
    </row>
    <row r="229" customHeight="1" spans="1:39">
      <c r="A229" s="162"/>
      <c r="B229" s="21"/>
      <c r="C229" s="22"/>
      <c r="D229" s="22"/>
      <c r="E229" s="21"/>
      <c r="F229" s="247" t="s">
        <v>362</v>
      </c>
      <c r="G229" s="21"/>
      <c r="H229" s="232"/>
      <c r="I229" s="232"/>
      <c r="J229" s="232"/>
      <c r="K229" s="232"/>
      <c r="L229" s="232"/>
      <c r="M229" s="232"/>
      <c r="N229" s="232"/>
      <c r="O229" s="232"/>
      <c r="P229" s="232"/>
      <c r="Q229" s="234"/>
      <c r="R229" s="234"/>
      <c r="S229" s="234"/>
      <c r="T229" s="234"/>
      <c r="U229" s="235"/>
      <c r="V229" s="235"/>
      <c r="W229" s="235"/>
      <c r="X229" s="235"/>
      <c r="Y229" s="232"/>
      <c r="Z229" s="232"/>
      <c r="AA229" s="232"/>
    </row>
    <row r="230" customHeight="1" spans="1:39">
      <c r="A230" s="162">
        <v>46</v>
      </c>
      <c r="B230" s="21"/>
      <c r="C230" s="22" t="s">
        <v>363</v>
      </c>
      <c r="D230" s="22" t="str">
        <f>""</f>
        <v/>
      </c>
      <c r="E230" s="21" t="s">
        <v>363</v>
      </c>
      <c r="F230" s="236" t="s">
        <v>364</v>
      </c>
      <c r="G230" s="21" t="s">
        <v>47</v>
      </c>
      <c r="H230" s="232"/>
      <c r="I230" s="232"/>
      <c r="J230" s="232"/>
      <c r="K230" s="232"/>
      <c r="L230" s="232"/>
      <c r="M230" s="232"/>
      <c r="N230" s="232"/>
      <c r="O230" s="232"/>
      <c r="P230" s="232">
        <f>ROUND(SUM(O230:O231),3)</f>
        <v>0.031</v>
      </c>
      <c r="Q230" s="238">
        <v>5433144</v>
      </c>
      <c r="R230" s="234"/>
      <c r="S230" s="238">
        <v>8605001</v>
      </c>
      <c r="T230" s="234"/>
      <c r="U230" s="235">
        <f>P230*Q230</f>
        <v>168427.464</v>
      </c>
      <c r="V230" s="235">
        <f>P230*R230</f>
        <v>0</v>
      </c>
      <c r="W230" s="235">
        <f>P230*S230</f>
        <v>266755.031</v>
      </c>
      <c r="X230" s="235">
        <f>P230*T230</f>
        <v>0</v>
      </c>
      <c r="Y230" s="232"/>
      <c r="Z230" s="232"/>
      <c r="AA230" s="232"/>
      <c r="AC230" s="205" t="s">
        <v>48</v>
      </c>
      <c r="AD230" s="205" t="s">
        <v>49</v>
      </c>
      <c r="AE230" s="206" t="s">
        <v>365</v>
      </c>
      <c r="AF230" s="206" t="s">
        <v>366</v>
      </c>
      <c r="AM230" s="205" t="s">
        <v>51</v>
      </c>
    </row>
    <row r="231" customHeight="1" spans="1:39">
      <c r="A231" s="162"/>
      <c r="B231" s="21" t="s">
        <v>87</v>
      </c>
      <c r="C231" s="22"/>
      <c r="D231" s="22"/>
      <c r="E231" s="21"/>
      <c r="F231" s="239" t="s">
        <v>367</v>
      </c>
      <c r="G231" s="21"/>
      <c r="H231" s="232"/>
      <c r="I231" s="232"/>
      <c r="J231" s="232"/>
      <c r="K231" s="232"/>
      <c r="L231" s="232"/>
      <c r="M231" s="232"/>
      <c r="N231" s="232"/>
      <c r="O231" s="232">
        <v>0.031</v>
      </c>
      <c r="P231" s="232"/>
      <c r="Q231" s="234"/>
      <c r="R231" s="234"/>
      <c r="S231" s="234"/>
      <c r="T231" s="234"/>
      <c r="U231" s="235"/>
      <c r="V231" s="235"/>
      <c r="W231" s="235"/>
      <c r="X231" s="235"/>
      <c r="Y231" s="232"/>
      <c r="Z231" s="232"/>
      <c r="AA231" s="232"/>
    </row>
    <row r="232" customHeight="1" spans="1:39">
      <c r="A232" s="162">
        <v>47</v>
      </c>
      <c r="B232" s="21"/>
      <c r="C232" s="22" t="s">
        <v>368</v>
      </c>
      <c r="D232" s="22" t="str">
        <f>""</f>
        <v/>
      </c>
      <c r="E232" s="21" t="s">
        <v>368</v>
      </c>
      <c r="F232" s="236" t="s">
        <v>369</v>
      </c>
      <c r="G232" s="21" t="s">
        <v>188</v>
      </c>
      <c r="H232" s="232"/>
      <c r="I232" s="232"/>
      <c r="J232" s="232"/>
      <c r="K232" s="232"/>
      <c r="L232" s="232"/>
      <c r="M232" s="232"/>
      <c r="N232" s="232"/>
      <c r="O232" s="232"/>
      <c r="P232" s="232">
        <f>ROUND(SUM(O232:O233),3)</f>
        <v>0.05</v>
      </c>
      <c r="Q232" s="238">
        <v>19905400</v>
      </c>
      <c r="R232" s="234"/>
      <c r="S232" s="238">
        <v>4911530</v>
      </c>
      <c r="T232" s="238">
        <v>148540</v>
      </c>
      <c r="U232" s="235">
        <f>P232*Q232</f>
        <v>995270</v>
      </c>
      <c r="V232" s="235">
        <f>P232*R232</f>
        <v>0</v>
      </c>
      <c r="W232" s="235">
        <f>P232*S232</f>
        <v>245576.5</v>
      </c>
      <c r="X232" s="235">
        <f>P232*T232</f>
        <v>7427</v>
      </c>
      <c r="Y232" s="232"/>
      <c r="Z232" s="232"/>
      <c r="AA232" s="232"/>
      <c r="AC232" s="205" t="s">
        <v>48</v>
      </c>
      <c r="AD232" s="205" t="s">
        <v>49</v>
      </c>
      <c r="AE232" s="206" t="s">
        <v>370</v>
      </c>
      <c r="AF232" s="206" t="s">
        <v>371</v>
      </c>
      <c r="AG232" s="206" t="s">
        <v>331</v>
      </c>
      <c r="AM232" s="205" t="s">
        <v>51</v>
      </c>
    </row>
    <row r="233" customHeight="1" spans="1:39">
      <c r="A233" s="162"/>
      <c r="B233" s="21" t="s">
        <v>87</v>
      </c>
      <c r="C233" s="22"/>
      <c r="D233" s="22"/>
      <c r="E233" s="21"/>
      <c r="F233" s="239" t="s">
        <v>372</v>
      </c>
      <c r="G233" s="21"/>
      <c r="H233" s="232"/>
      <c r="I233" s="232"/>
      <c r="J233" s="232"/>
      <c r="K233" s="232"/>
      <c r="L233" s="232"/>
      <c r="M233" s="232"/>
      <c r="N233" s="232"/>
      <c r="O233" s="232">
        <v>0.05</v>
      </c>
      <c r="P233" s="232"/>
      <c r="Q233" s="234"/>
      <c r="R233" s="234"/>
      <c r="S233" s="234"/>
      <c r="T233" s="234"/>
      <c r="U233" s="235"/>
      <c r="V233" s="235"/>
      <c r="W233" s="235"/>
      <c r="X233" s="235"/>
      <c r="Y233" s="232"/>
      <c r="Z233" s="232"/>
      <c r="AA233" s="232"/>
    </row>
    <row r="234" customHeight="1" spans="1:39">
      <c r="A234" s="162">
        <v>48</v>
      </c>
      <c r="B234" s="21"/>
      <c r="C234" s="22" t="s">
        <v>373</v>
      </c>
      <c r="D234" s="22" t="s">
        <v>340</v>
      </c>
      <c r="E234" s="21" t="s">
        <v>374</v>
      </c>
      <c r="F234" s="236" t="s">
        <v>375</v>
      </c>
      <c r="G234" s="21" t="s">
        <v>107</v>
      </c>
      <c r="H234" s="232"/>
      <c r="I234" s="232"/>
      <c r="J234" s="232"/>
      <c r="K234" s="232"/>
      <c r="L234" s="232"/>
      <c r="M234" s="232"/>
      <c r="N234" s="232"/>
      <c r="O234" s="232"/>
      <c r="P234" s="232">
        <f>ROUND(SUM(O234:O235),3)</f>
        <v>0.546</v>
      </c>
      <c r="Q234" s="238">
        <v>1461756</v>
      </c>
      <c r="R234" s="234"/>
      <c r="S234" s="238">
        <v>803980</v>
      </c>
      <c r="T234" s="238">
        <v>130955</v>
      </c>
      <c r="U234" s="235">
        <f>P234*Q234</f>
        <v>798118.776</v>
      </c>
      <c r="V234" s="235">
        <f>P234*R234</f>
        <v>0</v>
      </c>
      <c r="W234" s="235">
        <f>P234*S234</f>
        <v>438973.08</v>
      </c>
      <c r="X234" s="235">
        <f>P234*T234</f>
        <v>71501.43</v>
      </c>
      <c r="Y234" s="232"/>
      <c r="Z234" s="232"/>
      <c r="AA234" s="232"/>
      <c r="AC234" s="205" t="s">
        <v>48</v>
      </c>
      <c r="AD234" s="205" t="s">
        <v>49</v>
      </c>
      <c r="AE234" s="206" t="s">
        <v>343</v>
      </c>
      <c r="AF234" s="206" t="s">
        <v>376</v>
      </c>
      <c r="AG234" s="206" t="s">
        <v>377</v>
      </c>
      <c r="AM234" s="205" t="s">
        <v>51</v>
      </c>
    </row>
    <row r="235" customHeight="1" spans="1:39">
      <c r="A235" s="162"/>
      <c r="B235" s="21" t="s">
        <v>87</v>
      </c>
      <c r="C235" s="22"/>
      <c r="D235" s="22"/>
      <c r="E235" s="21"/>
      <c r="F235" s="239" t="s">
        <v>378</v>
      </c>
      <c r="G235" s="21"/>
      <c r="H235" s="232"/>
      <c r="I235" s="232"/>
      <c r="J235" s="232"/>
      <c r="K235" s="232"/>
      <c r="L235" s="232"/>
      <c r="M235" s="232"/>
      <c r="N235" s="232"/>
      <c r="O235" s="232">
        <v>0.546</v>
      </c>
      <c r="P235" s="232"/>
      <c r="Q235" s="234"/>
      <c r="R235" s="234"/>
      <c r="S235" s="234"/>
      <c r="T235" s="234"/>
      <c r="U235" s="235"/>
      <c r="V235" s="235"/>
      <c r="W235" s="235"/>
      <c r="X235" s="235"/>
      <c r="Y235" s="232"/>
      <c r="Z235" s="232"/>
      <c r="AA235" s="232"/>
    </row>
    <row r="236" customHeight="1" spans="1:39">
      <c r="A236" s="162">
        <v>49</v>
      </c>
      <c r="B236" s="21"/>
      <c r="C236" s="22" t="s">
        <v>379</v>
      </c>
      <c r="D236" s="22" t="str">
        <f>""</f>
        <v/>
      </c>
      <c r="E236" s="21" t="s">
        <v>379</v>
      </c>
      <c r="F236" s="236" t="s">
        <v>380</v>
      </c>
      <c r="G236" s="21" t="s">
        <v>381</v>
      </c>
      <c r="H236" s="232"/>
      <c r="I236" s="232"/>
      <c r="J236" s="232"/>
      <c r="K236" s="232"/>
      <c r="L236" s="232"/>
      <c r="M236" s="232"/>
      <c r="N236" s="232"/>
      <c r="O236" s="232"/>
      <c r="P236" s="232">
        <f>ROUND(SUM(O236:O239),3)</f>
        <v>10</v>
      </c>
      <c r="Q236" s="234"/>
      <c r="R236" s="234"/>
      <c r="S236" s="238">
        <v>39292</v>
      </c>
      <c r="T236" s="234"/>
      <c r="U236" s="235">
        <f>P236*Q236</f>
        <v>0</v>
      </c>
      <c r="V236" s="235">
        <f>P236*R236</f>
        <v>0</v>
      </c>
      <c r="W236" s="235">
        <f>P236*S236</f>
        <v>392920</v>
      </c>
      <c r="X236" s="235">
        <f>P236*T236</f>
        <v>0</v>
      </c>
      <c r="Y236" s="232"/>
      <c r="Z236" s="232"/>
      <c r="AA236" s="232"/>
      <c r="AC236" s="205" t="s">
        <v>48</v>
      </c>
      <c r="AD236" s="205" t="s">
        <v>49</v>
      </c>
      <c r="AF236" s="206" t="s">
        <v>382</v>
      </c>
      <c r="AM236" s="205" t="s">
        <v>51</v>
      </c>
    </row>
    <row r="237" customHeight="1" spans="1:39">
      <c r="A237" s="162"/>
      <c r="B237" s="21" t="s">
        <v>87</v>
      </c>
      <c r="C237" s="22"/>
      <c r="D237" s="22"/>
      <c r="E237" s="21"/>
      <c r="F237" s="239" t="s">
        <v>383</v>
      </c>
      <c r="G237" s="21"/>
      <c r="H237" s="232"/>
      <c r="I237" s="232"/>
      <c r="J237" s="232"/>
      <c r="K237" s="232"/>
      <c r="L237" s="232"/>
      <c r="M237" s="232"/>
      <c r="N237" s="232"/>
      <c r="O237" s="232">
        <v>10</v>
      </c>
      <c r="P237" s="232"/>
      <c r="Q237" s="234"/>
      <c r="R237" s="234"/>
      <c r="S237" s="234"/>
      <c r="T237" s="234"/>
      <c r="U237" s="235"/>
      <c r="V237" s="235"/>
      <c r="W237" s="235"/>
      <c r="X237" s="235"/>
      <c r="Y237" s="232"/>
      <c r="Z237" s="232"/>
      <c r="AA237" s="232"/>
    </row>
    <row r="238" customHeight="1" spans="1:39">
      <c r="A238" s="162"/>
      <c r="B238" s="21"/>
      <c r="C238" s="22"/>
      <c r="D238" s="22"/>
      <c r="E238" s="21"/>
      <c r="F238" s="247" t="s">
        <v>384</v>
      </c>
      <c r="G238" s="21"/>
      <c r="H238" s="232"/>
      <c r="I238" s="232"/>
      <c r="J238" s="232"/>
      <c r="K238" s="232"/>
      <c r="L238" s="232"/>
      <c r="M238" s="232"/>
      <c r="N238" s="232"/>
      <c r="O238" s="232"/>
      <c r="P238" s="232"/>
      <c r="Q238" s="234"/>
      <c r="R238" s="234"/>
      <c r="S238" s="234"/>
      <c r="T238" s="234"/>
      <c r="U238" s="235"/>
      <c r="V238" s="235"/>
      <c r="W238" s="235"/>
      <c r="X238" s="235"/>
      <c r="Y238" s="232"/>
      <c r="Z238" s="232"/>
      <c r="AA238" s="232"/>
    </row>
    <row r="239" customHeight="1" spans="1:39">
      <c r="A239" s="162"/>
      <c r="B239" s="21"/>
      <c r="C239" s="22"/>
      <c r="D239" s="22"/>
      <c r="E239" s="21"/>
      <c r="F239" s="247" t="s">
        <v>385</v>
      </c>
      <c r="G239" s="21"/>
      <c r="H239" s="232"/>
      <c r="I239" s="232"/>
      <c r="J239" s="232"/>
      <c r="K239" s="232"/>
      <c r="L239" s="232"/>
      <c r="M239" s="232"/>
      <c r="N239" s="232"/>
      <c r="O239" s="232"/>
      <c r="P239" s="232"/>
      <c r="Q239" s="234"/>
      <c r="R239" s="234"/>
      <c r="S239" s="234"/>
      <c r="T239" s="234"/>
      <c r="U239" s="235"/>
      <c r="V239" s="235"/>
      <c r="W239" s="235"/>
      <c r="X239" s="235"/>
      <c r="Y239" s="232"/>
      <c r="Z239" s="232"/>
      <c r="AA239" s="232"/>
    </row>
    <row r="240" customHeight="1" spans="1:39">
      <c r="A240" s="162">
        <v>50</v>
      </c>
      <c r="B240" s="21"/>
      <c r="C240" s="22" t="s">
        <v>386</v>
      </c>
      <c r="D240" s="22" t="str">
        <f>""</f>
        <v/>
      </c>
      <c r="E240" s="21" t="s">
        <v>386</v>
      </c>
      <c r="F240" s="236" t="s">
        <v>387</v>
      </c>
      <c r="G240" s="21" t="s">
        <v>388</v>
      </c>
      <c r="H240" s="232"/>
      <c r="I240" s="232"/>
      <c r="J240" s="232"/>
      <c r="K240" s="232"/>
      <c r="L240" s="232"/>
      <c r="M240" s="232"/>
      <c r="N240" s="232"/>
      <c r="O240" s="232"/>
      <c r="P240" s="232">
        <f>ROUND(SUM(O240:O241),3)</f>
        <v>5</v>
      </c>
      <c r="Q240" s="238">
        <v>519260</v>
      </c>
      <c r="R240" s="234"/>
      <c r="S240" s="238">
        <v>110672</v>
      </c>
      <c r="T240" s="234"/>
      <c r="U240" s="235">
        <f>P240*Q240</f>
        <v>2596300</v>
      </c>
      <c r="V240" s="235">
        <f>P240*R240</f>
        <v>0</v>
      </c>
      <c r="W240" s="235">
        <f>P240*S240</f>
        <v>553360</v>
      </c>
      <c r="X240" s="235">
        <f>P240*T240</f>
        <v>0</v>
      </c>
      <c r="Y240" s="232"/>
      <c r="Z240" s="232"/>
      <c r="AA240" s="232"/>
      <c r="AC240" s="205" t="s">
        <v>389</v>
      </c>
      <c r="AD240" s="205" t="s">
        <v>49</v>
      </c>
      <c r="AE240" s="206" t="s">
        <v>390</v>
      </c>
      <c r="AF240" s="206" t="s">
        <v>350</v>
      </c>
      <c r="AM240" s="205" t="s">
        <v>51</v>
      </c>
    </row>
    <row r="241" customHeight="1" spans="1:39">
      <c r="A241" s="162"/>
      <c r="B241" s="21" t="s">
        <v>87</v>
      </c>
      <c r="C241" s="22"/>
      <c r="D241" s="22"/>
      <c r="E241" s="21"/>
      <c r="F241" s="239" t="s">
        <v>55</v>
      </c>
      <c r="G241" s="21"/>
      <c r="H241" s="232"/>
      <c r="I241" s="232"/>
      <c r="J241" s="232"/>
      <c r="K241" s="232"/>
      <c r="L241" s="232"/>
      <c r="M241" s="232"/>
      <c r="N241" s="232"/>
      <c r="O241" s="232">
        <v>5</v>
      </c>
      <c r="P241" s="232"/>
      <c r="Q241" s="234"/>
      <c r="R241" s="234"/>
      <c r="S241" s="234"/>
      <c r="T241" s="234"/>
      <c r="U241" s="235"/>
      <c r="V241" s="235"/>
      <c r="W241" s="235"/>
      <c r="X241" s="235"/>
      <c r="Y241" s="232"/>
      <c r="Z241" s="232"/>
      <c r="AA241" s="232"/>
    </row>
    <row r="242" customHeight="1" spans="1:39">
      <c r="A242" s="162">
        <v>51</v>
      </c>
      <c r="B242" s="21"/>
      <c r="C242" s="22" t="s">
        <v>391</v>
      </c>
      <c r="D242" s="22" t="str">
        <f>""</f>
        <v/>
      </c>
      <c r="E242" s="21" t="s">
        <v>391</v>
      </c>
      <c r="F242" s="236" t="s">
        <v>392</v>
      </c>
      <c r="G242" s="21" t="s">
        <v>107</v>
      </c>
      <c r="H242" s="232"/>
      <c r="I242" s="232"/>
      <c r="J242" s="232"/>
      <c r="K242" s="232"/>
      <c r="L242" s="232"/>
      <c r="M242" s="232"/>
      <c r="N242" s="232"/>
      <c r="O242" s="232"/>
      <c r="P242" s="232">
        <f>ROUND(SUM(O242:O244),3)</f>
        <v>7.367</v>
      </c>
      <c r="Q242" s="234"/>
      <c r="R242" s="234"/>
      <c r="S242" s="238">
        <v>140829</v>
      </c>
      <c r="T242" s="234"/>
      <c r="U242" s="235">
        <f>P242*Q242</f>
        <v>0</v>
      </c>
      <c r="V242" s="235">
        <f>P242*R242</f>
        <v>0</v>
      </c>
      <c r="W242" s="235">
        <f>P242*S242</f>
        <v>1037487.243</v>
      </c>
      <c r="X242" s="235">
        <f>P242*T242</f>
        <v>0</v>
      </c>
      <c r="Y242" s="232"/>
      <c r="Z242" s="232"/>
      <c r="AA242" s="232"/>
      <c r="AC242" s="205" t="s">
        <v>48</v>
      </c>
      <c r="AD242" s="205" t="s">
        <v>49</v>
      </c>
      <c r="AF242" s="206" t="s">
        <v>393</v>
      </c>
      <c r="AM242" s="205" t="s">
        <v>51</v>
      </c>
    </row>
    <row r="243" customHeight="1" spans="1:39">
      <c r="A243" s="162"/>
      <c r="B243" s="21" t="s">
        <v>87</v>
      </c>
      <c r="C243" s="22"/>
      <c r="D243" s="22"/>
      <c r="E243" s="21"/>
      <c r="F243" s="239" t="s">
        <v>394</v>
      </c>
      <c r="G243" s="21"/>
      <c r="H243" s="232"/>
      <c r="I243" s="232"/>
      <c r="J243" s="232"/>
      <c r="K243" s="232"/>
      <c r="L243" s="232"/>
      <c r="M243" s="232"/>
      <c r="N243" s="232"/>
      <c r="O243" s="232">
        <v>7.367</v>
      </c>
      <c r="P243" s="232"/>
      <c r="Q243" s="234"/>
      <c r="R243" s="234"/>
      <c r="S243" s="234"/>
      <c r="T243" s="234"/>
      <c r="U243" s="235"/>
      <c r="V243" s="235"/>
      <c r="W243" s="235"/>
      <c r="X243" s="235"/>
      <c r="Y243" s="232"/>
      <c r="Z243" s="232"/>
      <c r="AA243" s="232"/>
    </row>
    <row r="244" customHeight="1" spans="1:39">
      <c r="A244" s="162"/>
      <c r="B244" s="21"/>
      <c r="C244" s="22"/>
      <c r="D244" s="22"/>
      <c r="E244" s="21"/>
      <c r="F244" s="247" t="s">
        <v>395</v>
      </c>
      <c r="G244" s="21"/>
      <c r="H244" s="232"/>
      <c r="I244" s="232"/>
      <c r="J244" s="232"/>
      <c r="K244" s="232"/>
      <c r="L244" s="232"/>
      <c r="M244" s="232"/>
      <c r="N244" s="232"/>
      <c r="O244" s="232"/>
      <c r="P244" s="232"/>
      <c r="Q244" s="234"/>
      <c r="R244" s="234"/>
      <c r="S244" s="234"/>
      <c r="T244" s="234"/>
      <c r="U244" s="235"/>
      <c r="V244" s="235"/>
      <c r="W244" s="235"/>
      <c r="X244" s="235"/>
      <c r="Y244" s="232"/>
      <c r="Z244" s="232"/>
      <c r="AA244" s="232"/>
    </row>
    <row r="245" customHeight="1" spans="1:39">
      <c r="A245" s="162">
        <v>52</v>
      </c>
      <c r="B245" s="21"/>
      <c r="C245" s="22" t="s">
        <v>363</v>
      </c>
      <c r="D245" s="22" t="str">
        <f>""</f>
        <v/>
      </c>
      <c r="E245" s="21" t="s">
        <v>363</v>
      </c>
      <c r="F245" s="236" t="s">
        <v>364</v>
      </c>
      <c r="G245" s="21" t="s">
        <v>47</v>
      </c>
      <c r="H245" s="232"/>
      <c r="I245" s="232"/>
      <c r="J245" s="232"/>
      <c r="K245" s="232"/>
      <c r="L245" s="232"/>
      <c r="M245" s="232"/>
      <c r="N245" s="232"/>
      <c r="O245" s="232"/>
      <c r="P245" s="232">
        <f>ROUND(SUM(O245:O246),3)</f>
        <v>0.031</v>
      </c>
      <c r="Q245" s="238">
        <v>5433144</v>
      </c>
      <c r="R245" s="234"/>
      <c r="S245" s="238">
        <v>8605001</v>
      </c>
      <c r="T245" s="234"/>
      <c r="U245" s="235">
        <f>P245*Q245</f>
        <v>168427.464</v>
      </c>
      <c r="V245" s="235">
        <f>P245*R245</f>
        <v>0</v>
      </c>
      <c r="W245" s="235">
        <f>P245*S245</f>
        <v>266755.031</v>
      </c>
      <c r="X245" s="235">
        <f>P245*T245</f>
        <v>0</v>
      </c>
      <c r="Y245" s="232"/>
      <c r="Z245" s="232"/>
      <c r="AA245" s="232"/>
      <c r="AC245" s="205" t="s">
        <v>48</v>
      </c>
      <c r="AD245" s="205" t="s">
        <v>49</v>
      </c>
      <c r="AE245" s="206" t="s">
        <v>365</v>
      </c>
      <c r="AF245" s="206" t="s">
        <v>366</v>
      </c>
      <c r="AM245" s="205" t="s">
        <v>51</v>
      </c>
    </row>
    <row r="246" customHeight="1" spans="1:39">
      <c r="A246" s="162"/>
      <c r="B246" s="21" t="s">
        <v>87</v>
      </c>
      <c r="C246" s="22"/>
      <c r="D246" s="22"/>
      <c r="E246" s="21"/>
      <c r="F246" s="239" t="s">
        <v>367</v>
      </c>
      <c r="G246" s="21"/>
      <c r="H246" s="232"/>
      <c r="I246" s="232"/>
      <c r="J246" s="232"/>
      <c r="K246" s="232"/>
      <c r="L246" s="232"/>
      <c r="M246" s="232"/>
      <c r="N246" s="232"/>
      <c r="O246" s="232">
        <v>0.031</v>
      </c>
      <c r="P246" s="232"/>
      <c r="Q246" s="234"/>
      <c r="R246" s="234"/>
      <c r="S246" s="234"/>
      <c r="T246" s="234"/>
      <c r="U246" s="235"/>
      <c r="V246" s="235"/>
      <c r="W246" s="235"/>
      <c r="X246" s="235"/>
      <c r="Y246" s="232"/>
      <c r="Z246" s="232"/>
      <c r="AA246" s="232"/>
    </row>
    <row r="247" customHeight="1" spans="1:39">
      <c r="A247" s="162">
        <v>53</v>
      </c>
      <c r="B247" s="21"/>
      <c r="C247" s="22" t="s">
        <v>368</v>
      </c>
      <c r="D247" s="22" t="str">
        <f>""</f>
        <v/>
      </c>
      <c r="E247" s="21" t="s">
        <v>368</v>
      </c>
      <c r="F247" s="236" t="s">
        <v>369</v>
      </c>
      <c r="G247" s="21" t="s">
        <v>188</v>
      </c>
      <c r="H247" s="232"/>
      <c r="I247" s="232"/>
      <c r="J247" s="232"/>
      <c r="K247" s="232"/>
      <c r="L247" s="232"/>
      <c r="M247" s="232"/>
      <c r="N247" s="232"/>
      <c r="O247" s="232"/>
      <c r="P247" s="232">
        <f>ROUND(SUM(O247:O248),3)</f>
        <v>0.05</v>
      </c>
      <c r="Q247" s="238">
        <v>19905400</v>
      </c>
      <c r="R247" s="234"/>
      <c r="S247" s="238">
        <v>4911530</v>
      </c>
      <c r="T247" s="238">
        <v>148540</v>
      </c>
      <c r="U247" s="235">
        <f>P247*Q247</f>
        <v>995270</v>
      </c>
      <c r="V247" s="235">
        <f>P247*R247</f>
        <v>0</v>
      </c>
      <c r="W247" s="235">
        <f>P247*S247</f>
        <v>245576.5</v>
      </c>
      <c r="X247" s="235">
        <f>P247*T247</f>
        <v>7427</v>
      </c>
      <c r="Y247" s="232"/>
      <c r="Z247" s="232"/>
      <c r="AA247" s="232"/>
      <c r="AC247" s="205" t="s">
        <v>48</v>
      </c>
      <c r="AD247" s="205" t="s">
        <v>49</v>
      </c>
      <c r="AE247" s="206" t="s">
        <v>370</v>
      </c>
      <c r="AF247" s="206" t="s">
        <v>371</v>
      </c>
      <c r="AG247" s="206" t="s">
        <v>331</v>
      </c>
      <c r="AM247" s="205" t="s">
        <v>51</v>
      </c>
    </row>
    <row r="248" customHeight="1" spans="1:39">
      <c r="A248" s="162"/>
      <c r="B248" s="21" t="s">
        <v>87</v>
      </c>
      <c r="C248" s="22"/>
      <c r="D248" s="22"/>
      <c r="E248" s="21"/>
      <c r="F248" s="239" t="s">
        <v>372</v>
      </c>
      <c r="G248" s="21"/>
      <c r="H248" s="232"/>
      <c r="I248" s="232"/>
      <c r="J248" s="232"/>
      <c r="K248" s="232"/>
      <c r="L248" s="232"/>
      <c r="M248" s="232"/>
      <c r="N248" s="232"/>
      <c r="O248" s="232">
        <v>0.05</v>
      </c>
      <c r="P248" s="232"/>
      <c r="Q248" s="234"/>
      <c r="R248" s="234"/>
      <c r="S248" s="234"/>
      <c r="T248" s="234"/>
      <c r="U248" s="235"/>
      <c r="V248" s="235"/>
      <c r="W248" s="235"/>
      <c r="X248" s="235"/>
      <c r="Y248" s="232"/>
      <c r="Z248" s="232"/>
      <c r="AA248" s="232"/>
    </row>
    <row r="249" customHeight="1" spans="1:39">
      <c r="A249" s="162">
        <v>54</v>
      </c>
      <c r="B249" s="21"/>
      <c r="C249" s="22" t="s">
        <v>373</v>
      </c>
      <c r="D249" s="22" t="s">
        <v>340</v>
      </c>
      <c r="E249" s="21" t="s">
        <v>374</v>
      </c>
      <c r="F249" s="236" t="s">
        <v>375</v>
      </c>
      <c r="G249" s="21" t="s">
        <v>107</v>
      </c>
      <c r="H249" s="232"/>
      <c r="I249" s="232"/>
      <c r="J249" s="232"/>
      <c r="K249" s="232"/>
      <c r="L249" s="232"/>
      <c r="M249" s="232"/>
      <c r="N249" s="232"/>
      <c r="O249" s="232"/>
      <c r="P249" s="232">
        <f>ROUND(SUM(O249:O250),3)</f>
        <v>0.546</v>
      </c>
      <c r="Q249" s="238">
        <v>1461756</v>
      </c>
      <c r="R249" s="234"/>
      <c r="S249" s="238">
        <v>803980</v>
      </c>
      <c r="T249" s="238">
        <v>130955</v>
      </c>
      <c r="U249" s="235">
        <f>P249*Q249</f>
        <v>798118.776</v>
      </c>
      <c r="V249" s="235">
        <f>P249*R249</f>
        <v>0</v>
      </c>
      <c r="W249" s="235">
        <f>P249*S249</f>
        <v>438973.08</v>
      </c>
      <c r="X249" s="235">
        <f>P249*T249</f>
        <v>71501.43</v>
      </c>
      <c r="Y249" s="232"/>
      <c r="Z249" s="232"/>
      <c r="AA249" s="232"/>
      <c r="AC249" s="205" t="s">
        <v>48</v>
      </c>
      <c r="AD249" s="205" t="s">
        <v>49</v>
      </c>
      <c r="AE249" s="206" t="s">
        <v>343</v>
      </c>
      <c r="AF249" s="206" t="s">
        <v>376</v>
      </c>
      <c r="AG249" s="206" t="s">
        <v>377</v>
      </c>
      <c r="AM249" s="205" t="s">
        <v>51</v>
      </c>
    </row>
    <row r="250" customHeight="1" spans="1:39">
      <c r="A250" s="162"/>
      <c r="B250" s="21" t="s">
        <v>87</v>
      </c>
      <c r="C250" s="22"/>
      <c r="D250" s="22"/>
      <c r="E250" s="21"/>
      <c r="F250" s="239" t="s">
        <v>378</v>
      </c>
      <c r="G250" s="21"/>
      <c r="H250" s="232"/>
      <c r="I250" s="232"/>
      <c r="J250" s="232"/>
      <c r="K250" s="232"/>
      <c r="L250" s="232"/>
      <c r="M250" s="232"/>
      <c r="N250" s="232"/>
      <c r="O250" s="232">
        <v>0.546</v>
      </c>
      <c r="P250" s="232"/>
      <c r="Q250" s="234"/>
      <c r="R250" s="234"/>
      <c r="S250" s="234"/>
      <c r="T250" s="234"/>
      <c r="U250" s="235"/>
      <c r="V250" s="235"/>
      <c r="W250" s="235"/>
      <c r="X250" s="235"/>
      <c r="Y250" s="232"/>
      <c r="Z250" s="232"/>
      <c r="AA250" s="232"/>
    </row>
    <row r="251" customHeight="1" spans="1:39">
      <c r="A251" s="162">
        <v>55</v>
      </c>
      <c r="B251" s="21"/>
      <c r="C251" s="22" t="s">
        <v>379</v>
      </c>
      <c r="D251" s="22" t="str">
        <f>""</f>
        <v/>
      </c>
      <c r="E251" s="21" t="s">
        <v>379</v>
      </c>
      <c r="F251" s="236" t="s">
        <v>380</v>
      </c>
      <c r="G251" s="21" t="s">
        <v>381</v>
      </c>
      <c r="H251" s="232"/>
      <c r="I251" s="232"/>
      <c r="J251" s="232"/>
      <c r="K251" s="232"/>
      <c r="L251" s="232"/>
      <c r="M251" s="232"/>
      <c r="N251" s="232"/>
      <c r="O251" s="232"/>
      <c r="P251" s="232">
        <f>ROUND(SUM(O251:O252),3)</f>
        <v>10</v>
      </c>
      <c r="Q251" s="234"/>
      <c r="R251" s="234"/>
      <c r="S251" s="238">
        <v>39292</v>
      </c>
      <c r="T251" s="234"/>
      <c r="U251" s="235">
        <f>P251*Q251</f>
        <v>0</v>
      </c>
      <c r="V251" s="235">
        <f>P251*R251</f>
        <v>0</v>
      </c>
      <c r="W251" s="235">
        <f>P251*S251</f>
        <v>392920</v>
      </c>
      <c r="X251" s="235">
        <f>P251*T251</f>
        <v>0</v>
      </c>
      <c r="Y251" s="232"/>
      <c r="Z251" s="232"/>
      <c r="AA251" s="232"/>
      <c r="AC251" s="205" t="s">
        <v>48</v>
      </c>
      <c r="AD251" s="205" t="s">
        <v>49</v>
      </c>
      <c r="AF251" s="206" t="s">
        <v>382</v>
      </c>
      <c r="AM251" s="205" t="s">
        <v>51</v>
      </c>
    </row>
    <row r="252" customHeight="1" spans="1:39">
      <c r="A252" s="162"/>
      <c r="B252" s="21" t="s">
        <v>87</v>
      </c>
      <c r="C252" s="22"/>
      <c r="D252" s="22"/>
      <c r="E252" s="21"/>
      <c r="F252" s="239" t="s">
        <v>383</v>
      </c>
      <c r="G252" s="21"/>
      <c r="H252" s="232"/>
      <c r="I252" s="232"/>
      <c r="J252" s="232"/>
      <c r="K252" s="232"/>
      <c r="L252" s="232"/>
      <c r="M252" s="232"/>
      <c r="N252" s="232"/>
      <c r="O252" s="232">
        <v>10</v>
      </c>
      <c r="P252" s="232"/>
      <c r="Q252" s="234"/>
      <c r="R252" s="234"/>
      <c r="S252" s="234"/>
      <c r="T252" s="234"/>
      <c r="U252" s="235"/>
      <c r="V252" s="235"/>
      <c r="W252" s="235"/>
      <c r="X252" s="235"/>
      <c r="Y252" s="232"/>
      <c r="Z252" s="232"/>
      <c r="AA252" s="232"/>
    </row>
    <row r="253" ht="50.25" customHeight="1" spans="1:39">
      <c r="A253" s="164"/>
      <c r="B253" s="263"/>
      <c r="C253" s="33"/>
      <c r="D253" s="33"/>
      <c r="E253" s="263" t="s">
        <v>396</v>
      </c>
      <c r="F253" s="263" t="s">
        <v>397</v>
      </c>
      <c r="G253" s="263"/>
      <c r="H253" s="264"/>
      <c r="I253" s="264"/>
      <c r="J253" s="264"/>
      <c r="K253" s="264"/>
      <c r="L253" s="264"/>
      <c r="M253" s="264"/>
      <c r="N253" s="264"/>
      <c r="O253" s="264"/>
      <c r="P253" s="265"/>
      <c r="Q253" s="265"/>
      <c r="R253" s="266"/>
      <c r="S253" s="265"/>
      <c r="T253" s="265"/>
      <c r="U253" s="265">
        <f>SUM(U7:U252)</f>
        <v>3049184067.081</v>
      </c>
      <c r="V253" s="267">
        <f>SUM(V7:V252)</f>
        <v>0</v>
      </c>
      <c r="W253" s="265">
        <f>SUM(W7:W252)</f>
        <v>935383177.894</v>
      </c>
      <c r="X253" s="265">
        <f>SUM(X7:X252)</f>
        <v>1063212030.391</v>
      </c>
      <c r="Y253" s="265"/>
      <c r="Z253" s="265"/>
      <c r="AA253" s="265"/>
    </row>
    <row r="254" ht="50.25" customHeight="1" spans="1:39">
      <c r="A254" s="162"/>
      <c r="B254" s="231"/>
      <c r="C254" s="22"/>
      <c r="D254" s="22"/>
      <c r="E254" s="231" t="s">
        <v>42</v>
      </c>
      <c r="F254" s="231" t="s">
        <v>398</v>
      </c>
      <c r="G254" s="231"/>
      <c r="H254" s="232"/>
      <c r="I254" s="232"/>
      <c r="J254" s="232"/>
      <c r="K254" s="232"/>
      <c r="L254" s="232"/>
      <c r="M254" s="232"/>
      <c r="N254" s="232"/>
      <c r="O254" s="232"/>
      <c r="P254" s="233"/>
      <c r="Q254" s="233"/>
      <c r="R254" s="234"/>
      <c r="S254" s="233"/>
      <c r="T254" s="233"/>
      <c r="U254" s="233"/>
      <c r="V254" s="235"/>
      <c r="W254" s="233"/>
      <c r="X254" s="233"/>
      <c r="Y254" s="233"/>
      <c r="Z254" s="233"/>
      <c r="AA254" s="233"/>
    </row>
    <row r="255" customHeight="1" spans="1:39">
      <c r="A255" s="162">
        <v>1</v>
      </c>
      <c r="B255" s="21" t="s">
        <v>87</v>
      </c>
      <c r="C255" s="22" t="s">
        <v>399</v>
      </c>
      <c r="D255" s="22" t="str">
        <f>""</f>
        <v/>
      </c>
      <c r="E255" s="21" t="s">
        <v>399</v>
      </c>
      <c r="F255" s="236" t="s">
        <v>400</v>
      </c>
      <c r="G255" s="21" t="s">
        <v>107</v>
      </c>
      <c r="H255" s="232"/>
      <c r="I255" s="232"/>
      <c r="J255" s="232"/>
      <c r="K255" s="232"/>
      <c r="L255" s="232"/>
      <c r="M255" s="232"/>
      <c r="N255" s="232"/>
      <c r="O255" s="232"/>
      <c r="P255" s="232">
        <f>ROUND(SUM(O255:O259),3)</f>
        <v>1397.023</v>
      </c>
      <c r="Q255" s="234"/>
      <c r="R255" s="234"/>
      <c r="S255" s="238">
        <v>35207</v>
      </c>
      <c r="T255" s="234"/>
      <c r="U255" s="235">
        <f>P255*Q255</f>
        <v>0</v>
      </c>
      <c r="V255" s="235">
        <f>P255*R255</f>
        <v>0</v>
      </c>
      <c r="W255" s="235">
        <f>P255*S255</f>
        <v>49184988.761</v>
      </c>
      <c r="X255" s="235">
        <f>P255*T255</f>
        <v>0</v>
      </c>
      <c r="Y255" s="232"/>
      <c r="Z255" s="232"/>
      <c r="AA255" s="232"/>
      <c r="AC255" s="205" t="s">
        <v>48</v>
      </c>
      <c r="AD255" s="205" t="s">
        <v>49</v>
      </c>
      <c r="AF255" s="206" t="s">
        <v>401</v>
      </c>
      <c r="AM255" s="205" t="s">
        <v>51</v>
      </c>
    </row>
    <row r="256" customHeight="1" spans="1:39">
      <c r="A256" s="162"/>
      <c r="B256" s="21"/>
      <c r="C256" s="22"/>
      <c r="D256" s="22"/>
      <c r="E256" s="21"/>
      <c r="F256" s="247" t="s">
        <v>402</v>
      </c>
      <c r="G256" s="21"/>
      <c r="H256" s="232"/>
      <c r="I256" s="232"/>
      <c r="J256" s="232"/>
      <c r="K256" s="232"/>
      <c r="L256" s="232"/>
      <c r="M256" s="232"/>
      <c r="N256" s="232"/>
      <c r="O256" s="232"/>
      <c r="P256" s="232"/>
      <c r="Q256" s="234"/>
      <c r="R256" s="234"/>
      <c r="S256" s="234"/>
      <c r="T256" s="234"/>
      <c r="U256" s="235"/>
      <c r="V256" s="235"/>
      <c r="W256" s="235"/>
      <c r="X256" s="235"/>
      <c r="Y256" s="232"/>
      <c r="Z256" s="232"/>
      <c r="AA256" s="232"/>
    </row>
    <row r="257" customHeight="1" spans="1:39">
      <c r="A257" s="162"/>
      <c r="B257" s="21" t="s">
        <v>87</v>
      </c>
      <c r="C257" s="22"/>
      <c r="D257" s="22"/>
      <c r="E257" s="21"/>
      <c r="F257" s="239" t="s">
        <v>403</v>
      </c>
      <c r="G257" s="21"/>
      <c r="H257" s="232"/>
      <c r="I257" s="232"/>
      <c r="J257" s="232"/>
      <c r="K257" s="232"/>
      <c r="L257" s="232"/>
      <c r="M257" s="232"/>
      <c r="N257" s="232"/>
      <c r="O257" s="232">
        <v>1148.841</v>
      </c>
      <c r="P257" s="232"/>
      <c r="Q257" s="234"/>
      <c r="R257" s="234"/>
      <c r="S257" s="234"/>
      <c r="T257" s="234"/>
      <c r="U257" s="235"/>
      <c r="V257" s="235"/>
      <c r="W257" s="235"/>
      <c r="X257" s="235"/>
      <c r="Y257" s="232"/>
      <c r="Z257" s="232"/>
      <c r="AA257" s="232"/>
    </row>
    <row r="258" customHeight="1" spans="1:39">
      <c r="A258" s="162"/>
      <c r="B258" s="21" t="s">
        <v>87</v>
      </c>
      <c r="C258" s="22"/>
      <c r="D258" s="22"/>
      <c r="E258" s="21"/>
      <c r="F258" s="239" t="s">
        <v>404</v>
      </c>
      <c r="G258" s="21"/>
      <c r="H258" s="232"/>
      <c r="I258" s="232"/>
      <c r="J258" s="232"/>
      <c r="K258" s="232"/>
      <c r="L258" s="232"/>
      <c r="M258" s="232"/>
      <c r="N258" s="232"/>
      <c r="O258" s="232">
        <v>247.177</v>
      </c>
      <c r="P258" s="232"/>
      <c r="Q258" s="234"/>
      <c r="R258" s="234"/>
      <c r="S258" s="234"/>
      <c r="T258" s="234"/>
      <c r="U258" s="235"/>
      <c r="V258" s="235"/>
      <c r="W258" s="235"/>
      <c r="X258" s="235"/>
      <c r="Y258" s="232"/>
      <c r="Z258" s="232"/>
      <c r="AA258" s="232"/>
    </row>
    <row r="259" customHeight="1" spans="1:39">
      <c r="A259" s="162"/>
      <c r="B259" s="21" t="s">
        <v>87</v>
      </c>
      <c r="C259" s="22"/>
      <c r="D259" s="22"/>
      <c r="E259" s="21"/>
      <c r="F259" s="239" t="s">
        <v>405</v>
      </c>
      <c r="G259" s="21"/>
      <c r="H259" s="232"/>
      <c r="I259" s="232"/>
      <c r="J259" s="232"/>
      <c r="K259" s="232"/>
      <c r="L259" s="232"/>
      <c r="M259" s="232"/>
      <c r="N259" s="232"/>
      <c r="O259" s="232">
        <v>1.005</v>
      </c>
      <c r="P259" s="232"/>
      <c r="Q259" s="234"/>
      <c r="R259" s="234"/>
      <c r="S259" s="234"/>
      <c r="T259" s="234"/>
      <c r="U259" s="235"/>
      <c r="V259" s="235"/>
      <c r="W259" s="235"/>
      <c r="X259" s="235"/>
      <c r="Y259" s="232"/>
      <c r="Z259" s="232"/>
      <c r="AA259" s="232"/>
    </row>
    <row r="260" customHeight="1" spans="1:39">
      <c r="A260" s="162">
        <v>2</v>
      </c>
      <c r="B260" s="21" t="s">
        <v>87</v>
      </c>
      <c r="C260" s="22" t="s">
        <v>406</v>
      </c>
      <c r="D260" s="22" t="str">
        <f>""</f>
        <v/>
      </c>
      <c r="E260" s="21" t="s">
        <v>406</v>
      </c>
      <c r="F260" s="236" t="s">
        <v>407</v>
      </c>
      <c r="G260" s="21" t="s">
        <v>107</v>
      </c>
      <c r="H260" s="232"/>
      <c r="I260" s="232"/>
      <c r="J260" s="232"/>
      <c r="K260" s="232"/>
      <c r="L260" s="232"/>
      <c r="M260" s="232"/>
      <c r="N260" s="232"/>
      <c r="O260" s="232"/>
      <c r="P260" s="232">
        <f>ROUND(SUM(O260:O261),3)</f>
        <v>1397.023</v>
      </c>
      <c r="Q260" s="234"/>
      <c r="R260" s="234"/>
      <c r="S260" s="238">
        <v>18861</v>
      </c>
      <c r="T260" s="234"/>
      <c r="U260" s="235">
        <f>P260*Q260</f>
        <v>0</v>
      </c>
      <c r="V260" s="235">
        <f>P260*R260</f>
        <v>0</v>
      </c>
      <c r="W260" s="235">
        <f>P260*S260</f>
        <v>26349250.803</v>
      </c>
      <c r="X260" s="235">
        <f>P260*T260</f>
        <v>0</v>
      </c>
      <c r="Y260" s="232"/>
      <c r="Z260" s="232"/>
      <c r="AA260" s="232"/>
      <c r="AC260" s="205" t="s">
        <v>48</v>
      </c>
      <c r="AD260" s="205" t="s">
        <v>49</v>
      </c>
      <c r="AF260" s="206" t="s">
        <v>408</v>
      </c>
      <c r="AM260" s="205" t="s">
        <v>51</v>
      </c>
    </row>
    <row r="261" customHeight="1" spans="1:39">
      <c r="A261" s="162"/>
      <c r="B261" s="21"/>
      <c r="C261" s="22"/>
      <c r="D261" s="22"/>
      <c r="E261" s="21"/>
      <c r="F261" s="239">
        <f>P255</f>
        <v>1397.023</v>
      </c>
      <c r="G261" s="21"/>
      <c r="H261" s="232"/>
      <c r="I261" s="232"/>
      <c r="J261" s="232"/>
      <c r="K261" s="232"/>
      <c r="L261" s="232"/>
      <c r="M261" s="232"/>
      <c r="N261" s="232"/>
      <c r="O261" s="232">
        <v>1397.023</v>
      </c>
      <c r="P261" s="232"/>
      <c r="Q261" s="234"/>
      <c r="R261" s="234"/>
      <c r="S261" s="234"/>
      <c r="T261" s="234"/>
      <c r="U261" s="235"/>
      <c r="V261" s="235"/>
      <c r="W261" s="235"/>
      <c r="X261" s="235"/>
      <c r="Y261" s="232"/>
      <c r="Z261" s="232"/>
      <c r="AA261" s="232"/>
    </row>
    <row r="262" customHeight="1" spans="1:39">
      <c r="A262" s="162">
        <v>3</v>
      </c>
      <c r="B262" s="21" t="s">
        <v>87</v>
      </c>
      <c r="C262" s="22" t="s">
        <v>409</v>
      </c>
      <c r="D262" s="22" t="str">
        <f>""</f>
        <v/>
      </c>
      <c r="E262" s="21" t="s">
        <v>409</v>
      </c>
      <c r="F262" s="236" t="s">
        <v>410</v>
      </c>
      <c r="G262" s="21" t="s">
        <v>107</v>
      </c>
      <c r="H262" s="232"/>
      <c r="I262" s="232"/>
      <c r="J262" s="232"/>
      <c r="K262" s="232"/>
      <c r="L262" s="232"/>
      <c r="M262" s="232"/>
      <c r="N262" s="232"/>
      <c r="O262" s="232"/>
      <c r="P262" s="232">
        <f>ROUND(SUM(O262:O264),3)</f>
        <v>1397.023</v>
      </c>
      <c r="Q262" s="234"/>
      <c r="R262" s="234"/>
      <c r="S262" s="238">
        <f>2012*Z262</f>
        <v>14084</v>
      </c>
      <c r="T262" s="234"/>
      <c r="U262" s="235">
        <f>P262*Q262</f>
        <v>0</v>
      </c>
      <c r="V262" s="235">
        <f>P262*R262</f>
        <v>0</v>
      </c>
      <c r="W262" s="235">
        <f>P262*S262</f>
        <v>19675671.932</v>
      </c>
      <c r="X262" s="235">
        <f>P262*T262</f>
        <v>0</v>
      </c>
      <c r="Y262" s="232"/>
      <c r="Z262" s="232">
        <v>7</v>
      </c>
      <c r="AA262" s="232"/>
      <c r="AC262" s="205" t="s">
        <v>48</v>
      </c>
      <c r="AD262" s="205" t="s">
        <v>49</v>
      </c>
      <c r="AF262" s="206" t="s">
        <v>411</v>
      </c>
      <c r="AM262" s="205" t="s">
        <v>51</v>
      </c>
    </row>
    <row r="263" customHeight="1" spans="1:39">
      <c r="A263" s="162"/>
      <c r="B263" s="21"/>
      <c r="C263" s="22"/>
      <c r="D263" s="22"/>
      <c r="E263" s="21"/>
      <c r="F263" s="247" t="s">
        <v>412</v>
      </c>
      <c r="G263" s="21"/>
      <c r="H263" s="232"/>
      <c r="I263" s="232"/>
      <c r="J263" s="232"/>
      <c r="K263" s="232"/>
      <c r="L263" s="232"/>
      <c r="M263" s="232"/>
      <c r="N263" s="232"/>
      <c r="O263" s="232"/>
      <c r="P263" s="232"/>
      <c r="Q263" s="234"/>
      <c r="R263" s="234"/>
      <c r="S263" s="234"/>
      <c r="T263" s="234"/>
      <c r="U263" s="235"/>
      <c r="V263" s="235"/>
      <c r="W263" s="235"/>
      <c r="X263" s="235"/>
      <c r="Y263" s="232"/>
      <c r="Z263" s="232"/>
      <c r="AA263" s="232"/>
    </row>
    <row r="264" customHeight="1" spans="1:39">
      <c r="A264" s="162"/>
      <c r="B264" s="21" t="s">
        <v>87</v>
      </c>
      <c r="C264" s="22"/>
      <c r="D264" s="22"/>
      <c r="E264" s="21"/>
      <c r="F264" s="239">
        <f>P260</f>
        <v>1397.023</v>
      </c>
      <c r="G264" s="21"/>
      <c r="H264" s="232"/>
      <c r="I264" s="232"/>
      <c r="J264" s="232"/>
      <c r="K264" s="232"/>
      <c r="L264" s="232"/>
      <c r="M264" s="232"/>
      <c r="N264" s="232"/>
      <c r="O264" s="232">
        <v>1397.023</v>
      </c>
      <c r="P264" s="232"/>
      <c r="Q264" s="234"/>
      <c r="R264" s="234"/>
      <c r="S264" s="234"/>
      <c r="T264" s="234"/>
      <c r="U264" s="235"/>
      <c r="V264" s="235"/>
      <c r="W264" s="235"/>
      <c r="X264" s="235"/>
      <c r="Y264" s="232"/>
      <c r="Z264" s="232"/>
      <c r="AA264" s="232"/>
    </row>
    <row r="265" customHeight="1" spans="1:39">
      <c r="A265" s="162">
        <v>4</v>
      </c>
      <c r="B265" s="21" t="s">
        <v>87</v>
      </c>
      <c r="C265" s="22" t="s">
        <v>413</v>
      </c>
      <c r="D265" s="22" t="str">
        <f>""</f>
        <v/>
      </c>
      <c r="E265" s="21" t="s">
        <v>413</v>
      </c>
      <c r="F265" s="236" t="s">
        <v>414</v>
      </c>
      <c r="G265" s="21" t="s">
        <v>107</v>
      </c>
      <c r="H265" s="232"/>
      <c r="I265" s="232"/>
      <c r="J265" s="232"/>
      <c r="K265" s="232"/>
      <c r="L265" s="232"/>
      <c r="M265" s="232"/>
      <c r="N265" s="232"/>
      <c r="O265" s="232"/>
      <c r="P265" s="232">
        <f>ROUND(SUM(O265:O268),3)</f>
        <v>404.738</v>
      </c>
      <c r="Q265" s="234"/>
      <c r="R265" s="234"/>
      <c r="S265" s="238">
        <v>60355</v>
      </c>
      <c r="T265" s="234"/>
      <c r="U265" s="235">
        <f>P265*Q265</f>
        <v>0</v>
      </c>
      <c r="V265" s="235">
        <f>P265*R265</f>
        <v>0</v>
      </c>
      <c r="W265" s="235">
        <f>P265*S265</f>
        <v>24427961.99</v>
      </c>
      <c r="X265" s="235">
        <f>P265*T265</f>
        <v>0</v>
      </c>
      <c r="Y265" s="232"/>
      <c r="Z265" s="232"/>
      <c r="AA265" s="232"/>
      <c r="AC265" s="205" t="s">
        <v>48</v>
      </c>
      <c r="AD265" s="205" t="s">
        <v>49</v>
      </c>
      <c r="AF265" s="206" t="s">
        <v>415</v>
      </c>
      <c r="AM265" s="205" t="s">
        <v>51</v>
      </c>
    </row>
    <row r="266" customHeight="1" spans="1:39">
      <c r="A266" s="162"/>
      <c r="B266" s="21"/>
      <c r="C266" s="22"/>
      <c r="D266" s="22"/>
      <c r="E266" s="21"/>
      <c r="F266" s="247" t="s">
        <v>402</v>
      </c>
      <c r="G266" s="21"/>
      <c r="H266" s="232"/>
      <c r="I266" s="232"/>
      <c r="J266" s="232"/>
      <c r="K266" s="232"/>
      <c r="L266" s="232"/>
      <c r="M266" s="232"/>
      <c r="N266" s="232"/>
      <c r="O266" s="232"/>
      <c r="P266" s="232"/>
      <c r="Q266" s="234"/>
      <c r="R266" s="234"/>
      <c r="S266" s="234"/>
      <c r="T266" s="234"/>
      <c r="U266" s="235"/>
      <c r="V266" s="235"/>
      <c r="W266" s="235"/>
      <c r="X266" s="235"/>
      <c r="Y266" s="232"/>
      <c r="Z266" s="232"/>
      <c r="AA266" s="232"/>
    </row>
    <row r="267" customHeight="1" spans="1:39">
      <c r="A267" s="162"/>
      <c r="B267" s="21" t="s">
        <v>87</v>
      </c>
      <c r="C267" s="22"/>
      <c r="D267" s="22"/>
      <c r="E267" s="21"/>
      <c r="F267" s="239" t="s">
        <v>416</v>
      </c>
      <c r="G267" s="21"/>
      <c r="H267" s="232"/>
      <c r="I267" s="232"/>
      <c r="J267" s="232"/>
      <c r="K267" s="232"/>
      <c r="L267" s="232"/>
      <c r="M267" s="232"/>
      <c r="N267" s="232"/>
      <c r="O267" s="232">
        <v>356.158</v>
      </c>
      <c r="P267" s="232"/>
      <c r="Q267" s="234"/>
      <c r="R267" s="234"/>
      <c r="S267" s="234"/>
      <c r="T267" s="234"/>
      <c r="U267" s="235"/>
      <c r="V267" s="235"/>
      <c r="W267" s="235"/>
      <c r="X267" s="235"/>
      <c r="Y267" s="232"/>
      <c r="Z267" s="232"/>
      <c r="AA267" s="232"/>
    </row>
    <row r="268" customHeight="1" spans="1:39">
      <c r="A268" s="162"/>
      <c r="B268" s="21" t="s">
        <v>87</v>
      </c>
      <c r="C268" s="22"/>
      <c r="D268" s="22"/>
      <c r="E268" s="21"/>
      <c r="F268" s="239" t="s">
        <v>417</v>
      </c>
      <c r="G268" s="21"/>
      <c r="H268" s="232"/>
      <c r="I268" s="232"/>
      <c r="J268" s="232"/>
      <c r="K268" s="232"/>
      <c r="L268" s="232"/>
      <c r="M268" s="232"/>
      <c r="N268" s="232"/>
      <c r="O268" s="232">
        <v>48.58</v>
      </c>
      <c r="P268" s="232"/>
      <c r="Q268" s="234"/>
      <c r="R268" s="234"/>
      <c r="S268" s="234"/>
      <c r="T268" s="234"/>
      <c r="U268" s="235"/>
      <c r="V268" s="235"/>
      <c r="W268" s="235"/>
      <c r="X268" s="235"/>
      <c r="Y268" s="232"/>
      <c r="Z268" s="232"/>
      <c r="AA268" s="232"/>
    </row>
    <row r="269" customHeight="1" spans="1:39">
      <c r="A269" s="162">
        <v>5</v>
      </c>
      <c r="B269" s="21" t="s">
        <v>87</v>
      </c>
      <c r="C269" s="22" t="s">
        <v>418</v>
      </c>
      <c r="D269" s="22" t="str">
        <f>""</f>
        <v/>
      </c>
      <c r="E269" s="21" t="s">
        <v>418</v>
      </c>
      <c r="F269" s="236" t="s">
        <v>419</v>
      </c>
      <c r="G269" s="21" t="s">
        <v>107</v>
      </c>
      <c r="H269" s="232"/>
      <c r="I269" s="232"/>
      <c r="J269" s="232"/>
      <c r="K269" s="232"/>
      <c r="L269" s="232"/>
      <c r="M269" s="232"/>
      <c r="N269" s="232"/>
      <c r="O269" s="232"/>
      <c r="P269" s="232">
        <f>ROUND(SUM(O269:O271),3)</f>
        <v>404.738</v>
      </c>
      <c r="Q269" s="234"/>
      <c r="R269" s="234"/>
      <c r="S269" s="238">
        <v>18861</v>
      </c>
      <c r="T269" s="234"/>
      <c r="U269" s="235">
        <f>P269*Q269</f>
        <v>0</v>
      </c>
      <c r="V269" s="235">
        <f>P269*R269</f>
        <v>0</v>
      </c>
      <c r="W269" s="235">
        <f>P269*S269</f>
        <v>7633763.418</v>
      </c>
      <c r="X269" s="235">
        <f>P269*T269</f>
        <v>0</v>
      </c>
      <c r="Y269" s="232"/>
      <c r="Z269" s="232"/>
      <c r="AA269" s="232"/>
      <c r="AC269" s="205" t="s">
        <v>48</v>
      </c>
      <c r="AD269" s="205" t="s">
        <v>49</v>
      </c>
      <c r="AF269" s="206" t="s">
        <v>408</v>
      </c>
      <c r="AM269" s="205" t="s">
        <v>51</v>
      </c>
    </row>
    <row r="270" customHeight="1" spans="1:39">
      <c r="A270" s="162"/>
      <c r="B270" s="21"/>
      <c r="C270" s="22"/>
      <c r="D270" s="22"/>
      <c r="E270" s="21"/>
      <c r="F270" s="247" t="s">
        <v>402</v>
      </c>
      <c r="G270" s="21"/>
      <c r="H270" s="232"/>
      <c r="I270" s="232"/>
      <c r="J270" s="232"/>
      <c r="K270" s="232"/>
      <c r="L270" s="232"/>
      <c r="M270" s="232"/>
      <c r="N270" s="232"/>
      <c r="O270" s="232"/>
      <c r="P270" s="232"/>
      <c r="Q270" s="234"/>
      <c r="R270" s="234"/>
      <c r="S270" s="234"/>
      <c r="T270" s="234"/>
      <c r="U270" s="235"/>
      <c r="V270" s="235"/>
      <c r="W270" s="235"/>
      <c r="X270" s="235"/>
      <c r="Y270" s="232"/>
      <c r="Z270" s="232"/>
      <c r="AA270" s="232"/>
    </row>
    <row r="271" customHeight="1" spans="1:39">
      <c r="A271" s="162"/>
      <c r="B271" s="21" t="s">
        <v>87</v>
      </c>
      <c r="C271" s="22"/>
      <c r="D271" s="22"/>
      <c r="E271" s="21"/>
      <c r="F271" s="239">
        <f>P265</f>
        <v>404.738</v>
      </c>
      <c r="G271" s="21"/>
      <c r="H271" s="232"/>
      <c r="I271" s="232"/>
      <c r="J271" s="232"/>
      <c r="K271" s="232"/>
      <c r="L271" s="232"/>
      <c r="M271" s="232"/>
      <c r="N271" s="232"/>
      <c r="O271" s="232">
        <v>404.738</v>
      </c>
      <c r="P271" s="232"/>
      <c r="Q271" s="234"/>
      <c r="R271" s="234"/>
      <c r="S271" s="234"/>
      <c r="T271" s="234"/>
      <c r="U271" s="235"/>
      <c r="V271" s="235"/>
      <c r="W271" s="235"/>
      <c r="X271" s="235"/>
      <c r="Y271" s="232"/>
      <c r="Z271" s="232"/>
      <c r="AA271" s="232"/>
    </row>
    <row r="272" customHeight="1" spans="1:39">
      <c r="A272" s="162">
        <v>6</v>
      </c>
      <c r="B272" s="21" t="s">
        <v>87</v>
      </c>
      <c r="C272" s="22" t="s">
        <v>420</v>
      </c>
      <c r="D272" s="22" t="str">
        <f>""</f>
        <v/>
      </c>
      <c r="E272" s="21" t="s">
        <v>420</v>
      </c>
      <c r="F272" s="236" t="s">
        <v>421</v>
      </c>
      <c r="G272" s="21" t="s">
        <v>107</v>
      </c>
      <c r="H272" s="232"/>
      <c r="I272" s="232"/>
      <c r="J272" s="232"/>
      <c r="K272" s="232"/>
      <c r="L272" s="232"/>
      <c r="M272" s="232"/>
      <c r="N272" s="232"/>
      <c r="O272" s="232"/>
      <c r="P272" s="232">
        <f>ROUND(SUM(O272:O274),3)</f>
        <v>404.738</v>
      </c>
      <c r="Q272" s="234"/>
      <c r="R272" s="234"/>
      <c r="S272" s="238">
        <f>2263*Z272</f>
        <v>15841</v>
      </c>
      <c r="T272" s="234"/>
      <c r="U272" s="235">
        <f>P272*Q272</f>
        <v>0</v>
      </c>
      <c r="V272" s="235">
        <f>P272*R272</f>
        <v>0</v>
      </c>
      <c r="W272" s="235">
        <f>P272*S272</f>
        <v>6411454.658</v>
      </c>
      <c r="X272" s="235">
        <f>P272*T272</f>
        <v>0</v>
      </c>
      <c r="Y272" s="232"/>
      <c r="Z272" s="232">
        <v>7</v>
      </c>
      <c r="AA272" s="232"/>
      <c r="AC272" s="205" t="s">
        <v>48</v>
      </c>
      <c r="AD272" s="205" t="s">
        <v>49</v>
      </c>
      <c r="AF272" s="206" t="s">
        <v>422</v>
      </c>
      <c r="AM272" s="205" t="s">
        <v>51</v>
      </c>
    </row>
    <row r="273" customHeight="1" spans="1:39">
      <c r="A273" s="162"/>
      <c r="B273" s="21"/>
      <c r="C273" s="22"/>
      <c r="D273" s="22"/>
      <c r="E273" s="21"/>
      <c r="F273" s="247" t="s">
        <v>412</v>
      </c>
      <c r="G273" s="21"/>
      <c r="H273" s="232"/>
      <c r="I273" s="232"/>
      <c r="J273" s="232"/>
      <c r="K273" s="232"/>
      <c r="L273" s="232"/>
      <c r="M273" s="232"/>
      <c r="N273" s="232"/>
      <c r="O273" s="232"/>
      <c r="P273" s="232"/>
      <c r="Q273" s="234"/>
      <c r="R273" s="234"/>
      <c r="S273" s="234"/>
      <c r="T273" s="234"/>
      <c r="U273" s="235"/>
      <c r="V273" s="235"/>
      <c r="W273" s="235"/>
      <c r="X273" s="235"/>
      <c r="Y273" s="232"/>
      <c r="Z273" s="232"/>
      <c r="AA273" s="232"/>
    </row>
    <row r="274" customHeight="1" spans="1:39">
      <c r="A274" s="162"/>
      <c r="B274" s="21" t="s">
        <v>87</v>
      </c>
      <c r="C274" s="22"/>
      <c r="D274" s="22"/>
      <c r="E274" s="21"/>
      <c r="F274" s="239">
        <f>P269</f>
        <v>404.738</v>
      </c>
      <c r="G274" s="21"/>
      <c r="H274" s="232"/>
      <c r="I274" s="232"/>
      <c r="J274" s="232"/>
      <c r="K274" s="232"/>
      <c r="L274" s="232"/>
      <c r="M274" s="232"/>
      <c r="N274" s="232"/>
      <c r="O274" s="232">
        <v>404.738</v>
      </c>
      <c r="P274" s="232"/>
      <c r="Q274" s="234"/>
      <c r="R274" s="234"/>
      <c r="S274" s="234"/>
      <c r="T274" s="234"/>
      <c r="U274" s="235"/>
      <c r="V274" s="235"/>
      <c r="W274" s="235"/>
      <c r="X274" s="235"/>
      <c r="Y274" s="232"/>
      <c r="Z274" s="232"/>
      <c r="AA274" s="232"/>
    </row>
    <row r="275" customHeight="1" spans="1:39">
      <c r="A275" s="162">
        <v>7</v>
      </c>
      <c r="B275" s="21"/>
      <c r="C275" s="22" t="s">
        <v>423</v>
      </c>
      <c r="D275" s="22" t="str">
        <f>""</f>
        <v/>
      </c>
      <c r="E275" s="21" t="s">
        <v>423</v>
      </c>
      <c r="F275" s="236" t="s">
        <v>424</v>
      </c>
      <c r="G275" s="21" t="s">
        <v>188</v>
      </c>
      <c r="H275" s="232"/>
      <c r="I275" s="232"/>
      <c r="J275" s="232"/>
      <c r="K275" s="232"/>
      <c r="L275" s="232"/>
      <c r="M275" s="232"/>
      <c r="N275" s="232"/>
      <c r="O275" s="232"/>
      <c r="P275" s="232">
        <f>ROUND(SUM(O275:O277),3)</f>
        <v>140.497</v>
      </c>
      <c r="Q275" s="234"/>
      <c r="R275" s="234"/>
      <c r="S275" s="238">
        <v>27663</v>
      </c>
      <c r="T275" s="234"/>
      <c r="U275" s="235">
        <f>P275*Q275</f>
        <v>0</v>
      </c>
      <c r="V275" s="235">
        <f>P275*R275</f>
        <v>0</v>
      </c>
      <c r="W275" s="235">
        <f>P275*S275</f>
        <v>3886568.511</v>
      </c>
      <c r="X275" s="235">
        <f>P275*T275</f>
        <v>0</v>
      </c>
      <c r="Y275" s="232"/>
      <c r="Z275" s="232"/>
      <c r="AA275" s="232"/>
      <c r="AC275" s="205" t="s">
        <v>48</v>
      </c>
      <c r="AD275" s="205" t="s">
        <v>49</v>
      </c>
      <c r="AF275" s="206" t="s">
        <v>425</v>
      </c>
      <c r="AM275" s="205" t="s">
        <v>51</v>
      </c>
    </row>
    <row r="276" customHeight="1" spans="1:39">
      <c r="A276" s="162"/>
      <c r="B276" s="21"/>
      <c r="C276" s="22"/>
      <c r="D276" s="22"/>
      <c r="E276" s="21"/>
      <c r="F276" s="247" t="s">
        <v>402</v>
      </c>
      <c r="G276" s="21"/>
      <c r="H276" s="232"/>
      <c r="I276" s="232"/>
      <c r="J276" s="232"/>
      <c r="K276" s="232"/>
      <c r="L276" s="232"/>
      <c r="M276" s="232"/>
      <c r="N276" s="232"/>
      <c r="O276" s="232"/>
      <c r="P276" s="232"/>
      <c r="Q276" s="234"/>
      <c r="R276" s="234"/>
      <c r="S276" s="234"/>
      <c r="T276" s="234"/>
      <c r="U276" s="235"/>
      <c r="V276" s="235"/>
      <c r="W276" s="235"/>
      <c r="X276" s="235"/>
      <c r="Y276" s="232"/>
      <c r="Z276" s="232"/>
      <c r="AA276" s="232"/>
    </row>
    <row r="277" customHeight="1" spans="1:39">
      <c r="A277" s="162"/>
      <c r="B277" s="21"/>
      <c r="C277" s="22"/>
      <c r="D277" s="22"/>
      <c r="E277" s="21"/>
      <c r="F277" s="239" t="s">
        <v>426</v>
      </c>
      <c r="G277" s="21"/>
      <c r="H277" s="232"/>
      <c r="I277" s="232"/>
      <c r="J277" s="232"/>
      <c r="K277" s="232"/>
      <c r="L277" s="232"/>
      <c r="M277" s="232"/>
      <c r="N277" s="232"/>
      <c r="O277" s="232">
        <v>140.497</v>
      </c>
      <c r="P277" s="232"/>
      <c r="Q277" s="234"/>
      <c r="R277" s="234"/>
      <c r="S277" s="234"/>
      <c r="T277" s="234"/>
      <c r="U277" s="235"/>
      <c r="V277" s="235"/>
      <c r="W277" s="235"/>
      <c r="X277" s="235"/>
      <c r="Y277" s="232"/>
      <c r="Z277" s="232"/>
      <c r="AA277" s="232"/>
    </row>
    <row r="278" customHeight="1" spans="1:39">
      <c r="A278" s="162">
        <v>8</v>
      </c>
      <c r="B278" s="21" t="s">
        <v>87</v>
      </c>
      <c r="C278" s="22" t="s">
        <v>427</v>
      </c>
      <c r="D278" s="22" t="str">
        <f>""</f>
        <v/>
      </c>
      <c r="E278" s="21" t="s">
        <v>427</v>
      </c>
      <c r="F278" s="236" t="s">
        <v>428</v>
      </c>
      <c r="G278" s="21" t="s">
        <v>188</v>
      </c>
      <c r="H278" s="232"/>
      <c r="I278" s="232"/>
      <c r="J278" s="232"/>
      <c r="K278" s="232"/>
      <c r="L278" s="232"/>
      <c r="M278" s="232"/>
      <c r="N278" s="232"/>
      <c r="O278" s="232"/>
      <c r="P278" s="232">
        <f>ROUND(SUM(O278:O279),3)</f>
        <v>138.578</v>
      </c>
      <c r="Q278" s="234"/>
      <c r="R278" s="234"/>
      <c r="S278" s="238">
        <v>18861</v>
      </c>
      <c r="T278" s="234"/>
      <c r="U278" s="235">
        <f>P278*Q278</f>
        <v>0</v>
      </c>
      <c r="V278" s="235">
        <f>P278*R278</f>
        <v>0</v>
      </c>
      <c r="W278" s="235">
        <f>P278*S278</f>
        <v>2613719.658</v>
      </c>
      <c r="X278" s="235">
        <f>P278*T278</f>
        <v>0</v>
      </c>
      <c r="Y278" s="232"/>
      <c r="Z278" s="232"/>
      <c r="AA278" s="232"/>
      <c r="AC278" s="205" t="s">
        <v>48</v>
      </c>
      <c r="AD278" s="205" t="s">
        <v>49</v>
      </c>
      <c r="AF278" s="206" t="s">
        <v>408</v>
      </c>
      <c r="AM278" s="205" t="s">
        <v>51</v>
      </c>
    </row>
    <row r="279" customHeight="1" spans="1:39">
      <c r="A279" s="162"/>
      <c r="B279" s="21" t="s">
        <v>87</v>
      </c>
      <c r="C279" s="22"/>
      <c r="D279" s="22"/>
      <c r="E279" s="21"/>
      <c r="F279" s="239" t="s">
        <v>429</v>
      </c>
      <c r="G279" s="21"/>
      <c r="H279" s="232"/>
      <c r="I279" s="232"/>
      <c r="J279" s="232"/>
      <c r="K279" s="232"/>
      <c r="L279" s="232"/>
      <c r="M279" s="232"/>
      <c r="N279" s="232"/>
      <c r="O279" s="232">
        <v>138.578</v>
      </c>
      <c r="P279" s="232"/>
      <c r="Q279" s="234"/>
      <c r="R279" s="234"/>
      <c r="S279" s="234"/>
      <c r="T279" s="234"/>
      <c r="U279" s="235"/>
      <c r="V279" s="235"/>
      <c r="W279" s="235"/>
      <c r="X279" s="235"/>
      <c r="Y279" s="232"/>
      <c r="Z279" s="232"/>
      <c r="AA279" s="232"/>
    </row>
    <row r="280" customHeight="1" spans="1:39">
      <c r="A280" s="162">
        <v>9</v>
      </c>
      <c r="B280" s="21" t="s">
        <v>87</v>
      </c>
      <c r="C280" s="22" t="s">
        <v>430</v>
      </c>
      <c r="D280" s="22" t="str">
        <f>""</f>
        <v/>
      </c>
      <c r="E280" s="21" t="s">
        <v>430</v>
      </c>
      <c r="F280" s="236" t="s">
        <v>431</v>
      </c>
      <c r="G280" s="21" t="s">
        <v>188</v>
      </c>
      <c r="H280" s="232"/>
      <c r="I280" s="232"/>
      <c r="J280" s="232"/>
      <c r="K280" s="232"/>
      <c r="L280" s="232"/>
      <c r="M280" s="232"/>
      <c r="N280" s="232"/>
      <c r="O280" s="232"/>
      <c r="P280" s="232">
        <f>ROUND(SUM(O280:O281),3)</f>
        <v>138.578</v>
      </c>
      <c r="Q280" s="234"/>
      <c r="R280" s="234"/>
      <c r="S280" s="238">
        <f>2012*Z280</f>
        <v>14084</v>
      </c>
      <c r="T280" s="234"/>
      <c r="U280" s="235">
        <f>P280*Q280</f>
        <v>0</v>
      </c>
      <c r="V280" s="235">
        <f>P280*R280</f>
        <v>0</v>
      </c>
      <c r="W280" s="235">
        <f>P280*S280</f>
        <v>1951732.552</v>
      </c>
      <c r="X280" s="235">
        <f>P280*T280</f>
        <v>0</v>
      </c>
      <c r="Y280" s="232"/>
      <c r="Z280" s="232">
        <v>7</v>
      </c>
      <c r="AA280" s="232"/>
      <c r="AC280" s="205" t="s">
        <v>48</v>
      </c>
      <c r="AD280" s="205" t="s">
        <v>49</v>
      </c>
      <c r="AF280" s="206" t="s">
        <v>411</v>
      </c>
      <c r="AM280" s="205" t="s">
        <v>51</v>
      </c>
    </row>
    <row r="281" customHeight="1" spans="1:39">
      <c r="A281" s="162"/>
      <c r="B281" s="21" t="s">
        <v>87</v>
      </c>
      <c r="C281" s="22"/>
      <c r="D281" s="22"/>
      <c r="E281" s="21"/>
      <c r="F281" s="239">
        <f>P278</f>
        <v>138.578</v>
      </c>
      <c r="G281" s="21"/>
      <c r="H281" s="232"/>
      <c r="I281" s="232"/>
      <c r="J281" s="232"/>
      <c r="K281" s="232"/>
      <c r="L281" s="232"/>
      <c r="M281" s="232"/>
      <c r="N281" s="232"/>
      <c r="O281" s="232">
        <v>138.578</v>
      </c>
      <c r="P281" s="232"/>
      <c r="Q281" s="234"/>
      <c r="R281" s="234"/>
      <c r="S281" s="234"/>
      <c r="T281" s="234"/>
      <c r="U281" s="235"/>
      <c r="V281" s="235"/>
      <c r="W281" s="235"/>
      <c r="X281" s="235"/>
      <c r="Y281" s="232"/>
      <c r="Z281" s="232"/>
      <c r="AA281" s="232"/>
    </row>
    <row r="282" customHeight="1" spans="1:39">
      <c r="A282" s="162">
        <v>10</v>
      </c>
      <c r="B282" s="21" t="s">
        <v>87</v>
      </c>
      <c r="C282" s="22" t="s">
        <v>432</v>
      </c>
      <c r="D282" s="22" t="str">
        <f>""</f>
        <v/>
      </c>
      <c r="E282" s="21" t="s">
        <v>432</v>
      </c>
      <c r="F282" s="236" t="s">
        <v>433</v>
      </c>
      <c r="G282" s="21" t="s">
        <v>434</v>
      </c>
      <c r="H282" s="232"/>
      <c r="I282" s="232"/>
      <c r="J282" s="232"/>
      <c r="K282" s="232"/>
      <c r="L282" s="232"/>
      <c r="M282" s="232"/>
      <c r="N282" s="232"/>
      <c r="O282" s="232"/>
      <c r="P282" s="232">
        <f>ROUND(SUM(O282:O284),3)</f>
        <v>38.299</v>
      </c>
      <c r="Q282" s="234"/>
      <c r="R282" s="234"/>
      <c r="S282" s="238">
        <v>140829</v>
      </c>
      <c r="T282" s="234"/>
      <c r="U282" s="235">
        <f>P282*Q282</f>
        <v>0</v>
      </c>
      <c r="V282" s="235">
        <f>P282*R282</f>
        <v>0</v>
      </c>
      <c r="W282" s="235">
        <f>P282*S282</f>
        <v>5393609.871</v>
      </c>
      <c r="X282" s="235">
        <f>P282*T282</f>
        <v>0</v>
      </c>
      <c r="Y282" s="232"/>
      <c r="Z282" s="232"/>
      <c r="AA282" s="232"/>
      <c r="AC282" s="205" t="s">
        <v>48</v>
      </c>
      <c r="AD282" s="205" t="s">
        <v>49</v>
      </c>
      <c r="AF282" s="206" t="s">
        <v>393</v>
      </c>
      <c r="AM282" s="205" t="s">
        <v>51</v>
      </c>
    </row>
    <row r="283" customHeight="1" spans="1:39">
      <c r="A283" s="162"/>
      <c r="B283" s="21" t="s">
        <v>87</v>
      </c>
      <c r="C283" s="22"/>
      <c r="D283" s="22"/>
      <c r="E283" s="21"/>
      <c r="F283" s="247" t="s">
        <v>402</v>
      </c>
      <c r="G283" s="21"/>
      <c r="H283" s="232"/>
      <c r="I283" s="232"/>
      <c r="J283" s="232"/>
      <c r="K283" s="232"/>
      <c r="L283" s="232"/>
      <c r="M283" s="232"/>
      <c r="N283" s="232"/>
      <c r="O283" s="232"/>
      <c r="P283" s="232"/>
      <c r="Q283" s="234"/>
      <c r="R283" s="234"/>
      <c r="S283" s="234"/>
      <c r="T283" s="234"/>
      <c r="U283" s="235"/>
      <c r="V283" s="235"/>
      <c r="W283" s="235"/>
      <c r="X283" s="235"/>
      <c r="Y283" s="232"/>
      <c r="Z283" s="232"/>
      <c r="AA283" s="232"/>
    </row>
    <row r="284" customHeight="1" spans="1:39">
      <c r="A284" s="162"/>
      <c r="B284" s="21" t="s">
        <v>87</v>
      </c>
      <c r="C284" s="22"/>
      <c r="D284" s="22"/>
      <c r="E284" s="21"/>
      <c r="F284" s="239" t="s">
        <v>435</v>
      </c>
      <c r="G284" s="21"/>
      <c r="H284" s="232"/>
      <c r="I284" s="232"/>
      <c r="J284" s="232"/>
      <c r="K284" s="232"/>
      <c r="L284" s="232"/>
      <c r="M284" s="232"/>
      <c r="N284" s="232"/>
      <c r="O284" s="232">
        <v>38.299</v>
      </c>
      <c r="P284" s="232"/>
      <c r="Q284" s="234"/>
      <c r="R284" s="234"/>
      <c r="S284" s="234"/>
      <c r="T284" s="234"/>
      <c r="U284" s="235"/>
      <c r="V284" s="235"/>
      <c r="W284" s="235"/>
      <c r="X284" s="235"/>
      <c r="Y284" s="232"/>
      <c r="Z284" s="232"/>
      <c r="AA284" s="232"/>
    </row>
    <row r="285" customHeight="1" spans="1:39">
      <c r="A285" s="162">
        <v>11</v>
      </c>
      <c r="B285" s="21" t="s">
        <v>87</v>
      </c>
      <c r="C285" s="22" t="s">
        <v>436</v>
      </c>
      <c r="D285" s="22" t="str">
        <f>""</f>
        <v/>
      </c>
      <c r="E285" s="21" t="s">
        <v>436</v>
      </c>
      <c r="F285" s="236" t="s">
        <v>437</v>
      </c>
      <c r="G285" s="21" t="s">
        <v>434</v>
      </c>
      <c r="H285" s="232"/>
      <c r="I285" s="232"/>
      <c r="J285" s="232"/>
      <c r="K285" s="232"/>
      <c r="L285" s="232"/>
      <c r="M285" s="232"/>
      <c r="N285" s="232"/>
      <c r="O285" s="232"/>
      <c r="P285" s="232">
        <f>ROUND(SUM(O285:O286),3)</f>
        <v>38.299</v>
      </c>
      <c r="Q285" s="234"/>
      <c r="R285" s="234"/>
      <c r="S285" s="238">
        <v>13580</v>
      </c>
      <c r="T285" s="234"/>
      <c r="U285" s="235">
        <f>P285*Q285</f>
        <v>0</v>
      </c>
      <c r="V285" s="235">
        <f>P285*R285</f>
        <v>0</v>
      </c>
      <c r="W285" s="235">
        <f>P285*S285</f>
        <v>520100.42</v>
      </c>
      <c r="X285" s="235">
        <f>P285*T285</f>
        <v>0</v>
      </c>
      <c r="Y285" s="232"/>
      <c r="Z285" s="232"/>
      <c r="AA285" s="232"/>
      <c r="AC285" s="205" t="s">
        <v>48</v>
      </c>
      <c r="AD285" s="205" t="s">
        <v>49</v>
      </c>
      <c r="AF285" s="206" t="s">
        <v>438</v>
      </c>
      <c r="AM285" s="205" t="s">
        <v>51</v>
      </c>
    </row>
    <row r="286" customHeight="1" spans="1:39">
      <c r="A286" s="162"/>
      <c r="B286" s="21" t="s">
        <v>87</v>
      </c>
      <c r="C286" s="22"/>
      <c r="D286" s="22"/>
      <c r="E286" s="21"/>
      <c r="F286" s="239">
        <f>P282</f>
        <v>38.299</v>
      </c>
      <c r="G286" s="21"/>
      <c r="H286" s="232"/>
      <c r="I286" s="232"/>
      <c r="J286" s="232"/>
      <c r="K286" s="232"/>
      <c r="L286" s="232"/>
      <c r="M286" s="232"/>
      <c r="N286" s="232"/>
      <c r="O286" s="232">
        <v>38.299</v>
      </c>
      <c r="P286" s="232"/>
      <c r="Q286" s="234"/>
      <c r="R286" s="234"/>
      <c r="S286" s="234"/>
      <c r="T286" s="234"/>
      <c r="U286" s="235"/>
      <c r="V286" s="235"/>
      <c r="W286" s="235"/>
      <c r="X286" s="235"/>
      <c r="Y286" s="232"/>
      <c r="Z286" s="232"/>
      <c r="AA286" s="232"/>
    </row>
    <row r="287" customHeight="1" spans="1:39">
      <c r="A287" s="162">
        <v>12</v>
      </c>
      <c r="B287" s="21" t="s">
        <v>87</v>
      </c>
      <c r="C287" s="22" t="s">
        <v>439</v>
      </c>
      <c r="D287" s="22" t="str">
        <f>""</f>
        <v/>
      </c>
      <c r="E287" s="21" t="s">
        <v>439</v>
      </c>
      <c r="F287" s="236" t="s">
        <v>440</v>
      </c>
      <c r="G287" s="21" t="s">
        <v>434</v>
      </c>
      <c r="H287" s="232"/>
      <c r="I287" s="232"/>
      <c r="J287" s="232"/>
      <c r="K287" s="232"/>
      <c r="L287" s="232"/>
      <c r="M287" s="232"/>
      <c r="N287" s="232"/>
      <c r="O287" s="232"/>
      <c r="P287" s="232">
        <f>ROUND(SUM(O287:O288),3)</f>
        <v>38.299</v>
      </c>
      <c r="Q287" s="234"/>
      <c r="R287" s="234"/>
      <c r="S287" s="238">
        <f>1509*Z287</f>
        <v>10563</v>
      </c>
      <c r="T287" s="234"/>
      <c r="U287" s="235">
        <f>P287*Q287</f>
        <v>0</v>
      </c>
      <c r="V287" s="235">
        <f>P287*R287</f>
        <v>0</v>
      </c>
      <c r="W287" s="235">
        <f>P287*S287</f>
        <v>404552.337</v>
      </c>
      <c r="X287" s="235">
        <f>P287*T287</f>
        <v>0</v>
      </c>
      <c r="Y287" s="232"/>
      <c r="Z287" s="232">
        <v>7</v>
      </c>
      <c r="AA287" s="232"/>
      <c r="AC287" s="205" t="s">
        <v>48</v>
      </c>
      <c r="AD287" s="205" t="s">
        <v>49</v>
      </c>
      <c r="AF287" s="206" t="s">
        <v>441</v>
      </c>
      <c r="AM287" s="205" t="s">
        <v>51</v>
      </c>
    </row>
    <row r="288" customHeight="1" spans="1:39">
      <c r="A288" s="162"/>
      <c r="B288" s="21" t="s">
        <v>87</v>
      </c>
      <c r="C288" s="22"/>
      <c r="D288" s="22"/>
      <c r="E288" s="21"/>
      <c r="F288" s="239">
        <f>P285</f>
        <v>38.299</v>
      </c>
      <c r="G288" s="21"/>
      <c r="H288" s="232"/>
      <c r="I288" s="232"/>
      <c r="J288" s="232"/>
      <c r="K288" s="232"/>
      <c r="L288" s="232"/>
      <c r="M288" s="232"/>
      <c r="N288" s="232"/>
      <c r="O288" s="232">
        <v>38.299</v>
      </c>
      <c r="P288" s="232"/>
      <c r="Q288" s="234"/>
      <c r="R288" s="234"/>
      <c r="S288" s="234"/>
      <c r="T288" s="234"/>
      <c r="U288" s="235"/>
      <c r="V288" s="235"/>
      <c r="W288" s="235"/>
      <c r="X288" s="235"/>
      <c r="Y288" s="232"/>
      <c r="Z288" s="232"/>
      <c r="AA288" s="232"/>
    </row>
    <row r="289" customHeight="1" spans="1:39">
      <c r="A289" s="162">
        <v>13</v>
      </c>
      <c r="B289" s="21" t="s">
        <v>87</v>
      </c>
      <c r="C289" s="22" t="s">
        <v>442</v>
      </c>
      <c r="D289" s="22" t="str">
        <f>""</f>
        <v/>
      </c>
      <c r="E289" s="21" t="s">
        <v>442</v>
      </c>
      <c r="F289" s="236" t="s">
        <v>443</v>
      </c>
      <c r="G289" s="21" t="s">
        <v>188</v>
      </c>
      <c r="H289" s="232"/>
      <c r="I289" s="232"/>
      <c r="J289" s="232"/>
      <c r="K289" s="232"/>
      <c r="L289" s="232"/>
      <c r="M289" s="232"/>
      <c r="N289" s="232"/>
      <c r="O289" s="232"/>
      <c r="P289" s="232">
        <f>ROUND(SUM(O289:O290),3)</f>
        <v>75.893</v>
      </c>
      <c r="Q289" s="234"/>
      <c r="R289" s="234"/>
      <c r="S289" s="238">
        <v>52811</v>
      </c>
      <c r="T289" s="234"/>
      <c r="U289" s="235">
        <f>P289*Q289</f>
        <v>0</v>
      </c>
      <c r="V289" s="235">
        <f>P289*R289</f>
        <v>0</v>
      </c>
      <c r="W289" s="235">
        <f>P289*S289</f>
        <v>4007985.223</v>
      </c>
      <c r="X289" s="235">
        <f>P289*T289</f>
        <v>0</v>
      </c>
      <c r="Y289" s="232"/>
      <c r="Z289" s="232"/>
      <c r="AA289" s="232"/>
      <c r="AC289" s="205" t="s">
        <v>48</v>
      </c>
      <c r="AD289" s="205" t="s">
        <v>49</v>
      </c>
      <c r="AF289" s="206" t="s">
        <v>444</v>
      </c>
      <c r="AM289" s="205" t="s">
        <v>51</v>
      </c>
    </row>
    <row r="290" customHeight="1" spans="1:39">
      <c r="A290" s="162"/>
      <c r="B290" s="21" t="s">
        <v>87</v>
      </c>
      <c r="C290" s="22"/>
      <c r="D290" s="22"/>
      <c r="E290" s="21"/>
      <c r="F290" s="239" t="s">
        <v>445</v>
      </c>
      <c r="G290" s="21"/>
      <c r="H290" s="232"/>
      <c r="I290" s="232"/>
      <c r="J290" s="232"/>
      <c r="K290" s="232"/>
      <c r="L290" s="232"/>
      <c r="M290" s="232"/>
      <c r="N290" s="232"/>
      <c r="O290" s="232">
        <v>75.893</v>
      </c>
      <c r="P290" s="232"/>
      <c r="Q290" s="234"/>
      <c r="R290" s="234"/>
      <c r="S290" s="234"/>
      <c r="T290" s="234"/>
      <c r="U290" s="235"/>
      <c r="V290" s="235"/>
      <c r="W290" s="235"/>
      <c r="X290" s="235"/>
      <c r="Y290" s="232"/>
      <c r="Z290" s="232"/>
      <c r="AA290" s="232"/>
    </row>
    <row r="291" customHeight="1" spans="1:39">
      <c r="A291" s="162">
        <v>14</v>
      </c>
      <c r="B291" s="21" t="s">
        <v>87</v>
      </c>
      <c r="C291" s="22" t="s">
        <v>446</v>
      </c>
      <c r="D291" s="22" t="str">
        <f>""</f>
        <v/>
      </c>
      <c r="E291" s="21" t="s">
        <v>446</v>
      </c>
      <c r="F291" s="236" t="s">
        <v>447</v>
      </c>
      <c r="G291" s="21" t="s">
        <v>188</v>
      </c>
      <c r="H291" s="232"/>
      <c r="I291" s="232"/>
      <c r="J291" s="232"/>
      <c r="K291" s="232"/>
      <c r="L291" s="232"/>
      <c r="M291" s="232"/>
      <c r="N291" s="232"/>
      <c r="O291" s="232"/>
      <c r="P291" s="232">
        <f>ROUND(SUM(O291:O292),3)</f>
        <v>75.893</v>
      </c>
      <c r="Q291" s="234"/>
      <c r="R291" s="234"/>
      <c r="S291" s="238">
        <v>20370</v>
      </c>
      <c r="T291" s="234"/>
      <c r="U291" s="235">
        <f>P291*Q291</f>
        <v>0</v>
      </c>
      <c r="V291" s="235">
        <f>P291*R291</f>
        <v>0</v>
      </c>
      <c r="W291" s="235">
        <f>P291*S291</f>
        <v>1545940.41</v>
      </c>
      <c r="X291" s="235">
        <f>P291*T291</f>
        <v>0</v>
      </c>
      <c r="Y291" s="232"/>
      <c r="Z291" s="232"/>
      <c r="AA291" s="232"/>
      <c r="AC291" s="205" t="s">
        <v>48</v>
      </c>
      <c r="AD291" s="205" t="s">
        <v>49</v>
      </c>
      <c r="AF291" s="206" t="s">
        <v>448</v>
      </c>
      <c r="AM291" s="205" t="s">
        <v>51</v>
      </c>
    </row>
    <row r="292" customHeight="1" spans="1:39">
      <c r="A292" s="162"/>
      <c r="B292" s="21" t="s">
        <v>87</v>
      </c>
      <c r="C292" s="22"/>
      <c r="D292" s="22"/>
      <c r="E292" s="21"/>
      <c r="F292" s="239">
        <f>P289</f>
        <v>75.893</v>
      </c>
      <c r="G292" s="21"/>
      <c r="H292" s="232"/>
      <c r="I292" s="232"/>
      <c r="J292" s="232"/>
      <c r="K292" s="232"/>
      <c r="L292" s="232"/>
      <c r="M292" s="232"/>
      <c r="N292" s="232"/>
      <c r="O292" s="232">
        <v>75.893</v>
      </c>
      <c r="P292" s="232"/>
      <c r="Q292" s="234"/>
      <c r="R292" s="234"/>
      <c r="S292" s="234"/>
      <c r="T292" s="234"/>
      <c r="U292" s="235"/>
      <c r="V292" s="235"/>
      <c r="W292" s="235"/>
      <c r="X292" s="235"/>
      <c r="Y292" s="232"/>
      <c r="Z292" s="232"/>
      <c r="AA292" s="232"/>
    </row>
    <row r="293" customHeight="1" spans="1:39">
      <c r="A293" s="162">
        <v>15</v>
      </c>
      <c r="B293" s="21" t="s">
        <v>87</v>
      </c>
      <c r="C293" s="22" t="s">
        <v>449</v>
      </c>
      <c r="D293" s="22" t="str">
        <f>""</f>
        <v/>
      </c>
      <c r="E293" s="21" t="s">
        <v>449</v>
      </c>
      <c r="F293" s="236" t="s">
        <v>450</v>
      </c>
      <c r="G293" s="21" t="s">
        <v>188</v>
      </c>
      <c r="H293" s="232"/>
      <c r="I293" s="232"/>
      <c r="J293" s="232"/>
      <c r="K293" s="232"/>
      <c r="L293" s="232"/>
      <c r="M293" s="232"/>
      <c r="N293" s="232"/>
      <c r="O293" s="232"/>
      <c r="P293" s="232">
        <f>ROUND(SUM(O293:O294),3)</f>
        <v>75.893</v>
      </c>
      <c r="Q293" s="234"/>
      <c r="R293" s="234"/>
      <c r="S293" s="238">
        <f>2263*Z293</f>
        <v>15841</v>
      </c>
      <c r="T293" s="234"/>
      <c r="U293" s="235">
        <f>P293*Q293</f>
        <v>0</v>
      </c>
      <c r="V293" s="235">
        <f>P293*R293</f>
        <v>0</v>
      </c>
      <c r="W293" s="235">
        <f>P293*S293</f>
        <v>1202221.013</v>
      </c>
      <c r="X293" s="235">
        <f>P293*T293</f>
        <v>0</v>
      </c>
      <c r="Y293" s="232"/>
      <c r="Z293" s="232">
        <v>7</v>
      </c>
      <c r="AA293" s="232"/>
      <c r="AC293" s="205" t="s">
        <v>48</v>
      </c>
      <c r="AD293" s="205" t="s">
        <v>49</v>
      </c>
      <c r="AF293" s="206" t="s">
        <v>422</v>
      </c>
      <c r="AM293" s="205" t="s">
        <v>51</v>
      </c>
    </row>
    <row r="294" customHeight="1" spans="1:39">
      <c r="A294" s="162"/>
      <c r="B294" s="21" t="s">
        <v>87</v>
      </c>
      <c r="C294" s="22"/>
      <c r="D294" s="22"/>
      <c r="E294" s="21"/>
      <c r="F294" s="239">
        <f>P291</f>
        <v>75.893</v>
      </c>
      <c r="G294" s="21"/>
      <c r="H294" s="232"/>
      <c r="I294" s="232"/>
      <c r="J294" s="232"/>
      <c r="K294" s="232"/>
      <c r="L294" s="232"/>
      <c r="M294" s="232"/>
      <c r="N294" s="232"/>
      <c r="O294" s="232">
        <v>75.893</v>
      </c>
      <c r="P294" s="232"/>
      <c r="Q294" s="234"/>
      <c r="R294" s="234"/>
      <c r="S294" s="234"/>
      <c r="T294" s="234"/>
      <c r="U294" s="235"/>
      <c r="V294" s="235"/>
      <c r="W294" s="235"/>
      <c r="X294" s="235"/>
      <c r="Y294" s="232"/>
      <c r="Z294" s="232"/>
      <c r="AA294" s="232"/>
    </row>
    <row r="295" customHeight="1" spans="1:39">
      <c r="A295" s="162">
        <v>16</v>
      </c>
      <c r="B295" s="21" t="s">
        <v>87</v>
      </c>
      <c r="C295" s="22" t="s">
        <v>451</v>
      </c>
      <c r="D295" s="22" t="str">
        <f>""</f>
        <v/>
      </c>
      <c r="E295" s="21" t="s">
        <v>451</v>
      </c>
      <c r="F295" s="236" t="s">
        <v>452</v>
      </c>
      <c r="G295" s="21" t="s">
        <v>107</v>
      </c>
      <c r="H295" s="232"/>
      <c r="I295" s="232"/>
      <c r="J295" s="232"/>
      <c r="K295" s="232"/>
      <c r="L295" s="232"/>
      <c r="M295" s="232"/>
      <c r="N295" s="232"/>
      <c r="O295" s="232"/>
      <c r="P295" s="232">
        <f>ROUND(SUM(O295:O299),3)</f>
        <v>0.352</v>
      </c>
      <c r="Q295" s="234"/>
      <c r="R295" s="234"/>
      <c r="S295" s="238">
        <v>22633</v>
      </c>
      <c r="T295" s="234"/>
      <c r="U295" s="235">
        <f>P295*Q295</f>
        <v>0</v>
      </c>
      <c r="V295" s="235">
        <f>P295*R295</f>
        <v>0</v>
      </c>
      <c r="W295" s="235">
        <f>P295*S295</f>
        <v>7966.816</v>
      </c>
      <c r="X295" s="235">
        <f>P295*T295</f>
        <v>0</v>
      </c>
      <c r="Y295" s="232"/>
      <c r="Z295" s="232"/>
      <c r="AA295" s="232"/>
      <c r="AC295" s="205" t="s">
        <v>48</v>
      </c>
      <c r="AD295" s="205" t="s">
        <v>49</v>
      </c>
      <c r="AF295" s="206" t="s">
        <v>453</v>
      </c>
      <c r="AM295" s="205" t="s">
        <v>51</v>
      </c>
    </row>
    <row r="296" customHeight="1" spans="1:39">
      <c r="A296" s="162"/>
      <c r="B296" s="21" t="s">
        <v>87</v>
      </c>
      <c r="C296" s="22"/>
      <c r="D296" s="22"/>
      <c r="E296" s="21"/>
      <c r="F296" s="247" t="s">
        <v>402</v>
      </c>
      <c r="G296" s="21"/>
      <c r="H296" s="232"/>
      <c r="I296" s="232"/>
      <c r="J296" s="232"/>
      <c r="K296" s="232"/>
      <c r="L296" s="232"/>
      <c r="M296" s="232"/>
      <c r="N296" s="232"/>
      <c r="O296" s="232"/>
      <c r="P296" s="232"/>
      <c r="Q296" s="234"/>
      <c r="R296" s="234"/>
      <c r="S296" s="234"/>
      <c r="T296" s="234"/>
      <c r="U296" s="235"/>
      <c r="V296" s="235"/>
      <c r="W296" s="235"/>
      <c r="X296" s="235"/>
      <c r="Y296" s="232"/>
      <c r="Z296" s="232"/>
      <c r="AA296" s="232"/>
    </row>
    <row r="297" customHeight="1" spans="1:39">
      <c r="A297" s="162"/>
      <c r="B297" s="21" t="s">
        <v>87</v>
      </c>
      <c r="C297" s="22"/>
      <c r="D297" s="22"/>
      <c r="E297" s="21"/>
      <c r="F297" s="239" t="s">
        <v>454</v>
      </c>
      <c r="G297" s="21"/>
      <c r="H297" s="232"/>
      <c r="I297" s="232"/>
      <c r="J297" s="232"/>
      <c r="K297" s="232"/>
      <c r="L297" s="232"/>
      <c r="M297" s="232"/>
      <c r="N297" s="232"/>
      <c r="O297" s="232">
        <v>0.145</v>
      </c>
      <c r="P297" s="232"/>
      <c r="Q297" s="234"/>
      <c r="R297" s="234"/>
      <c r="S297" s="234"/>
      <c r="T297" s="234"/>
      <c r="U297" s="235"/>
      <c r="V297" s="235"/>
      <c r="W297" s="235"/>
      <c r="X297" s="235"/>
      <c r="Y297" s="232"/>
      <c r="Z297" s="232"/>
      <c r="AA297" s="232"/>
    </row>
    <row r="298" customHeight="1" spans="1:39">
      <c r="A298" s="162"/>
      <c r="B298" s="21" t="s">
        <v>87</v>
      </c>
      <c r="C298" s="22"/>
      <c r="D298" s="22"/>
      <c r="E298" s="21"/>
      <c r="F298" s="239" t="s">
        <v>455</v>
      </c>
      <c r="G298" s="21"/>
      <c r="H298" s="232"/>
      <c r="I298" s="232"/>
      <c r="J298" s="232"/>
      <c r="K298" s="232"/>
      <c r="L298" s="232"/>
      <c r="M298" s="232"/>
      <c r="N298" s="232"/>
      <c r="O298" s="232">
        <v>0.037</v>
      </c>
      <c r="P298" s="232"/>
      <c r="Q298" s="234"/>
      <c r="R298" s="234"/>
      <c r="S298" s="234"/>
      <c r="T298" s="234"/>
      <c r="U298" s="235"/>
      <c r="V298" s="235"/>
      <c r="W298" s="235"/>
      <c r="X298" s="235"/>
      <c r="Y298" s="232"/>
      <c r="Z298" s="232"/>
      <c r="AA298" s="232"/>
    </row>
    <row r="299" customHeight="1" spans="1:39">
      <c r="A299" s="162"/>
      <c r="B299" s="21" t="s">
        <v>87</v>
      </c>
      <c r="C299" s="22"/>
      <c r="D299" s="22"/>
      <c r="E299" s="21"/>
      <c r="F299" s="239" t="s">
        <v>456</v>
      </c>
      <c r="G299" s="21"/>
      <c r="H299" s="232"/>
      <c r="I299" s="232"/>
      <c r="J299" s="232"/>
      <c r="K299" s="232"/>
      <c r="L299" s="232"/>
      <c r="M299" s="232"/>
      <c r="N299" s="232"/>
      <c r="O299" s="232">
        <v>0.17</v>
      </c>
      <c r="P299" s="232"/>
      <c r="Q299" s="234"/>
      <c r="R299" s="234"/>
      <c r="S299" s="234"/>
      <c r="T299" s="234"/>
      <c r="U299" s="235"/>
      <c r="V299" s="235"/>
      <c r="W299" s="235"/>
      <c r="X299" s="235"/>
      <c r="Y299" s="232"/>
      <c r="Z299" s="232"/>
      <c r="AA299" s="232"/>
    </row>
    <row r="300" customHeight="1" spans="1:39">
      <c r="A300" s="162">
        <v>17</v>
      </c>
      <c r="B300" s="21" t="s">
        <v>87</v>
      </c>
      <c r="C300" s="22" t="s">
        <v>457</v>
      </c>
      <c r="D300" s="22" t="str">
        <f>""</f>
        <v/>
      </c>
      <c r="E300" s="21" t="s">
        <v>457</v>
      </c>
      <c r="F300" s="236" t="s">
        <v>458</v>
      </c>
      <c r="G300" s="21" t="s">
        <v>107</v>
      </c>
      <c r="H300" s="232"/>
      <c r="I300" s="232"/>
      <c r="J300" s="232"/>
      <c r="K300" s="232"/>
      <c r="L300" s="232"/>
      <c r="M300" s="232"/>
      <c r="N300" s="232"/>
      <c r="O300" s="232"/>
      <c r="P300" s="232">
        <f>ROUND(SUM(O300:O301),3)</f>
        <v>0.352</v>
      </c>
      <c r="Q300" s="234"/>
      <c r="R300" s="234"/>
      <c r="S300" s="238">
        <v>12574</v>
      </c>
      <c r="T300" s="234"/>
      <c r="U300" s="235">
        <f>P300*Q300</f>
        <v>0</v>
      </c>
      <c r="V300" s="235">
        <f>P300*R300</f>
        <v>0</v>
      </c>
      <c r="W300" s="235">
        <f>P300*S300</f>
        <v>4426.048</v>
      </c>
      <c r="X300" s="235">
        <f>P300*T300</f>
        <v>0</v>
      </c>
      <c r="Y300" s="232"/>
      <c r="Z300" s="232"/>
      <c r="AA300" s="232"/>
      <c r="AC300" s="205" t="s">
        <v>48</v>
      </c>
      <c r="AD300" s="205" t="s">
        <v>49</v>
      </c>
      <c r="AF300" s="206" t="s">
        <v>459</v>
      </c>
      <c r="AM300" s="205" t="s">
        <v>51</v>
      </c>
    </row>
    <row r="301" customHeight="1" spans="1:39">
      <c r="A301" s="162"/>
      <c r="B301" s="21" t="s">
        <v>87</v>
      </c>
      <c r="C301" s="22"/>
      <c r="D301" s="22"/>
      <c r="E301" s="21"/>
      <c r="F301" s="239">
        <f>P295</f>
        <v>0.352</v>
      </c>
      <c r="G301" s="21"/>
      <c r="H301" s="232"/>
      <c r="I301" s="232"/>
      <c r="J301" s="232"/>
      <c r="K301" s="232"/>
      <c r="L301" s="232"/>
      <c r="M301" s="232"/>
      <c r="N301" s="232"/>
      <c r="O301" s="232">
        <v>0.352</v>
      </c>
      <c r="P301" s="232"/>
      <c r="Q301" s="234"/>
      <c r="R301" s="234"/>
      <c r="S301" s="234"/>
      <c r="T301" s="234"/>
      <c r="U301" s="235"/>
      <c r="V301" s="235"/>
      <c r="W301" s="235"/>
      <c r="X301" s="235"/>
      <c r="Y301" s="232"/>
      <c r="Z301" s="232"/>
      <c r="AA301" s="232"/>
    </row>
    <row r="302" customHeight="1" spans="1:39">
      <c r="A302" s="162">
        <v>18</v>
      </c>
      <c r="B302" s="21" t="s">
        <v>87</v>
      </c>
      <c r="C302" s="22" t="s">
        <v>460</v>
      </c>
      <c r="D302" s="22" t="str">
        <f>""</f>
        <v/>
      </c>
      <c r="E302" s="21" t="s">
        <v>460</v>
      </c>
      <c r="F302" s="236" t="s">
        <v>461</v>
      </c>
      <c r="G302" s="21" t="s">
        <v>107</v>
      </c>
      <c r="H302" s="232"/>
      <c r="I302" s="232"/>
      <c r="J302" s="232"/>
      <c r="K302" s="232"/>
      <c r="L302" s="232"/>
      <c r="M302" s="232"/>
      <c r="N302" s="232"/>
      <c r="O302" s="232"/>
      <c r="P302" s="232">
        <f>ROUND(SUM(O302:O303),3)</f>
        <v>0.352</v>
      </c>
      <c r="Q302" s="234"/>
      <c r="R302" s="234"/>
      <c r="S302" s="238">
        <f>1509*Z302</f>
        <v>10563</v>
      </c>
      <c r="T302" s="234"/>
      <c r="U302" s="235">
        <f>P302*Q302</f>
        <v>0</v>
      </c>
      <c r="V302" s="235">
        <f>P302*R302</f>
        <v>0</v>
      </c>
      <c r="W302" s="235">
        <f>P302*S302</f>
        <v>3718.176</v>
      </c>
      <c r="X302" s="235">
        <f>P302*T302</f>
        <v>0</v>
      </c>
      <c r="Y302" s="232"/>
      <c r="Z302" s="232">
        <v>7</v>
      </c>
      <c r="AA302" s="232"/>
      <c r="AC302" s="205" t="s">
        <v>48</v>
      </c>
      <c r="AD302" s="205" t="s">
        <v>49</v>
      </c>
      <c r="AF302" s="206" t="s">
        <v>441</v>
      </c>
      <c r="AM302" s="205" t="s">
        <v>51</v>
      </c>
    </row>
    <row r="303" customHeight="1" spans="1:39">
      <c r="A303" s="162"/>
      <c r="B303" s="21" t="s">
        <v>87</v>
      </c>
      <c r="C303" s="22"/>
      <c r="D303" s="22"/>
      <c r="E303" s="21"/>
      <c r="F303" s="239">
        <f>P300</f>
        <v>0.352</v>
      </c>
      <c r="G303" s="21"/>
      <c r="H303" s="232"/>
      <c r="I303" s="232"/>
      <c r="J303" s="232"/>
      <c r="K303" s="232"/>
      <c r="L303" s="232"/>
      <c r="M303" s="232"/>
      <c r="N303" s="232"/>
      <c r="O303" s="232">
        <v>0.352</v>
      </c>
      <c r="P303" s="232"/>
      <c r="Q303" s="234"/>
      <c r="R303" s="234"/>
      <c r="S303" s="234"/>
      <c r="T303" s="234"/>
      <c r="U303" s="235"/>
      <c r="V303" s="235"/>
      <c r="W303" s="235"/>
      <c r="X303" s="235"/>
      <c r="Y303" s="232"/>
      <c r="Z303" s="232"/>
      <c r="AA303" s="232"/>
    </row>
    <row r="304" ht="50.25" customHeight="1" spans="1:39">
      <c r="A304" s="164"/>
      <c r="B304" s="263"/>
      <c r="C304" s="33"/>
      <c r="D304" s="33"/>
      <c r="E304" s="263" t="s">
        <v>396</v>
      </c>
      <c r="F304" s="263" t="s">
        <v>462</v>
      </c>
      <c r="G304" s="263"/>
      <c r="H304" s="264"/>
      <c r="I304" s="264"/>
      <c r="J304" s="264"/>
      <c r="K304" s="264"/>
      <c r="L304" s="264"/>
      <c r="M304" s="264"/>
      <c r="N304" s="264"/>
      <c r="O304" s="264"/>
      <c r="P304" s="265"/>
      <c r="Q304" s="265"/>
      <c r="R304" s="266"/>
      <c r="S304" s="265"/>
      <c r="T304" s="265"/>
      <c r="U304" s="265">
        <f>SUM(U255:U303)</f>
        <v>0</v>
      </c>
      <c r="V304" s="267">
        <f>SUM(V255:V303)</f>
        <v>0</v>
      </c>
      <c r="W304" s="265">
        <f>SUM(W255:W303)</f>
        <v>155225632.597</v>
      </c>
      <c r="X304" s="265">
        <f>SUM(X255:X303)</f>
        <v>0</v>
      </c>
      <c r="Y304" s="265"/>
      <c r="Z304" s="265"/>
      <c r="AA304" s="265"/>
    </row>
    <row r="305" customHeight="1" spans="1:27">
      <c r="A305" s="268"/>
      <c r="B305" s="34"/>
      <c r="E305" s="34"/>
      <c r="F305" s="269"/>
      <c r="G305" s="34"/>
      <c r="H305" s="270"/>
      <c r="I305" s="270"/>
      <c r="J305" s="270"/>
      <c r="K305" s="270"/>
      <c r="L305" s="270"/>
      <c r="M305" s="270"/>
      <c r="N305" s="270"/>
      <c r="O305" s="270"/>
      <c r="P305" s="270"/>
      <c r="Q305" s="271"/>
      <c r="R305" s="271"/>
      <c r="S305" s="271"/>
      <c r="T305" s="271"/>
      <c r="U305" s="272"/>
      <c r="V305" s="272"/>
      <c r="W305" s="272"/>
      <c r="X305" s="272"/>
      <c r="Y305" s="270"/>
      <c r="Z305" s="270"/>
      <c r="AA305" s="270"/>
    </row>
    <row r="306" customHeight="1" spans="1:27">
      <c r="A306" s="268"/>
      <c r="B306" s="34"/>
      <c r="E306" s="34"/>
      <c r="F306" s="269"/>
      <c r="G306" s="34"/>
      <c r="H306" s="270"/>
      <c r="I306" s="270"/>
      <c r="J306" s="270"/>
      <c r="K306" s="270"/>
      <c r="L306" s="270"/>
      <c r="M306" s="270"/>
      <c r="N306" s="270"/>
      <c r="O306" s="270"/>
      <c r="P306" s="270"/>
      <c r="Q306" s="271"/>
      <c r="R306" s="271"/>
      <c r="S306" s="271"/>
      <c r="T306" s="271"/>
      <c r="U306" s="272"/>
      <c r="V306" s="272"/>
      <c r="W306" s="272"/>
      <c r="X306" s="272"/>
      <c r="Y306" s="270"/>
      <c r="Z306" s="270"/>
      <c r="AA306" s="270"/>
    </row>
    <row r="307" customHeight="1" spans="1:27">
      <c r="A307" s="268"/>
      <c r="B307" s="34"/>
      <c r="E307" s="34"/>
      <c r="F307" s="269"/>
      <c r="G307" s="34"/>
      <c r="H307" s="270"/>
      <c r="I307" s="270"/>
      <c r="J307" s="270"/>
      <c r="K307" s="270"/>
      <c r="L307" s="270"/>
      <c r="M307" s="270"/>
      <c r="N307" s="270"/>
      <c r="O307" s="270"/>
      <c r="P307" s="270"/>
      <c r="Q307" s="271"/>
      <c r="R307" s="271"/>
      <c r="S307" s="271"/>
      <c r="T307" s="271"/>
      <c r="U307" s="272"/>
      <c r="V307" s="272"/>
      <c r="W307" s="272"/>
      <c r="X307" s="272"/>
      <c r="Y307" s="270"/>
      <c r="Z307" s="270"/>
      <c r="AA307" s="270"/>
    </row>
    <row r="308" customHeight="1" spans="1:27">
      <c r="A308" s="268"/>
      <c r="B308" s="34"/>
      <c r="E308" s="34"/>
      <c r="F308" s="269"/>
      <c r="G308" s="34"/>
      <c r="H308" s="270"/>
      <c r="I308" s="270"/>
      <c r="J308" s="270"/>
      <c r="K308" s="270"/>
      <c r="L308" s="270"/>
      <c r="M308" s="270"/>
      <c r="N308" s="270"/>
      <c r="O308" s="270"/>
      <c r="P308" s="270"/>
      <c r="Q308" s="271"/>
      <c r="R308" s="271"/>
      <c r="S308" s="271"/>
      <c r="T308" s="271"/>
      <c r="U308" s="272"/>
      <c r="V308" s="272"/>
      <c r="W308" s="272"/>
      <c r="X308" s="272"/>
      <c r="Y308" s="270"/>
      <c r="Z308" s="270"/>
      <c r="AA308" s="270"/>
    </row>
    <row r="309" customHeight="1" spans="1:27">
      <c r="A309" s="268"/>
      <c r="B309" s="34"/>
      <c r="E309" s="34"/>
      <c r="F309" s="269"/>
      <c r="G309" s="34"/>
      <c r="H309" s="270"/>
      <c r="I309" s="270"/>
      <c r="J309" s="270"/>
      <c r="K309" s="270"/>
      <c r="L309" s="270"/>
      <c r="M309" s="270"/>
      <c r="N309" s="270"/>
      <c r="O309" s="270"/>
      <c r="P309" s="270"/>
      <c r="Q309" s="271"/>
      <c r="R309" s="271"/>
      <c r="S309" s="271"/>
      <c r="T309" s="271"/>
      <c r="U309" s="272"/>
      <c r="V309" s="272"/>
      <c r="W309" s="272"/>
      <c r="X309" s="272"/>
      <c r="Y309" s="270"/>
      <c r="Z309" s="270"/>
      <c r="AA309" s="270"/>
    </row>
    <row r="310" customHeight="1" spans="1:27">
      <c r="A310" s="268"/>
      <c r="B310" s="34"/>
      <c r="E310" s="34"/>
      <c r="F310" s="269"/>
      <c r="G310" s="34"/>
      <c r="H310" s="270"/>
      <c r="I310" s="270"/>
      <c r="J310" s="270"/>
      <c r="K310" s="270"/>
      <c r="L310" s="270"/>
      <c r="M310" s="270"/>
      <c r="N310" s="270"/>
      <c r="O310" s="270"/>
      <c r="P310" s="270"/>
      <c r="Q310" s="271"/>
      <c r="R310" s="271"/>
      <c r="S310" s="271"/>
      <c r="T310" s="271"/>
      <c r="U310" s="272"/>
      <c r="V310" s="272"/>
      <c r="W310" s="272"/>
      <c r="X310" s="272"/>
      <c r="Y310" s="270"/>
      <c r="Z310" s="270"/>
      <c r="AA310" s="270"/>
    </row>
    <row r="311" customHeight="1" spans="1:27">
      <c r="A311" s="268"/>
      <c r="B311" s="34"/>
      <c r="E311" s="34"/>
      <c r="F311" s="269"/>
      <c r="G311" s="34"/>
      <c r="H311" s="270"/>
      <c r="I311" s="270"/>
      <c r="J311" s="270"/>
      <c r="K311" s="270"/>
      <c r="L311" s="270"/>
      <c r="M311" s="270"/>
      <c r="N311" s="270"/>
      <c r="O311" s="270"/>
      <c r="P311" s="270"/>
      <c r="Q311" s="271"/>
      <c r="R311" s="271"/>
      <c r="S311" s="271"/>
      <c r="T311" s="271"/>
      <c r="U311" s="272"/>
      <c r="V311" s="272"/>
      <c r="W311" s="272"/>
      <c r="X311" s="272"/>
      <c r="Y311" s="270"/>
      <c r="Z311" s="270"/>
      <c r="AA311" s="270"/>
    </row>
    <row r="312" customHeight="1" spans="1:27">
      <c r="A312" s="268"/>
      <c r="B312" s="34"/>
      <c r="E312" s="34"/>
      <c r="F312" s="269"/>
      <c r="G312" s="34"/>
      <c r="H312" s="270"/>
      <c r="I312" s="270"/>
      <c r="J312" s="270"/>
      <c r="K312" s="270"/>
      <c r="L312" s="270"/>
      <c r="M312" s="270"/>
      <c r="N312" s="270"/>
      <c r="O312" s="270"/>
      <c r="P312" s="270"/>
      <c r="Q312" s="271"/>
      <c r="R312" s="271"/>
      <c r="S312" s="271"/>
      <c r="T312" s="271"/>
      <c r="U312" s="272"/>
      <c r="V312" s="272"/>
      <c r="W312" s="272"/>
      <c r="X312" s="272"/>
      <c r="Y312" s="270"/>
      <c r="Z312" s="270"/>
      <c r="AA312" s="270"/>
    </row>
    <row r="313" customHeight="1" spans="1:27">
      <c r="A313" s="268"/>
      <c r="B313" s="34"/>
      <c r="E313" s="34"/>
      <c r="F313" s="269"/>
      <c r="G313" s="34"/>
      <c r="H313" s="270"/>
      <c r="I313" s="270"/>
      <c r="J313" s="270"/>
      <c r="K313" s="270"/>
      <c r="L313" s="270"/>
      <c r="M313" s="270"/>
      <c r="N313" s="270"/>
      <c r="O313" s="270"/>
      <c r="P313" s="270"/>
      <c r="Q313" s="271"/>
      <c r="R313" s="271"/>
      <c r="S313" s="271"/>
      <c r="T313" s="271"/>
      <c r="U313" s="272"/>
      <c r="V313" s="272"/>
      <c r="W313" s="272"/>
      <c r="X313" s="272"/>
      <c r="Y313" s="270"/>
      <c r="Z313" s="270"/>
      <c r="AA313" s="270"/>
    </row>
    <row r="314" customHeight="1" spans="1:27">
      <c r="A314" s="268"/>
      <c r="B314" s="34"/>
      <c r="E314" s="34"/>
      <c r="F314" s="269"/>
      <c r="G314" s="34"/>
      <c r="H314" s="270"/>
      <c r="I314" s="270"/>
      <c r="J314" s="270"/>
      <c r="K314" s="270"/>
      <c r="L314" s="270"/>
      <c r="M314" s="270"/>
      <c r="N314" s="270"/>
      <c r="O314" s="270"/>
      <c r="P314" s="270"/>
      <c r="Q314" s="271"/>
      <c r="R314" s="271"/>
      <c r="S314" s="271"/>
      <c r="T314" s="271"/>
      <c r="U314" s="272"/>
      <c r="V314" s="272"/>
      <c r="W314" s="272"/>
      <c r="X314" s="272"/>
      <c r="Y314" s="270"/>
      <c r="Z314" s="270"/>
      <c r="AA314" s="270"/>
    </row>
    <row r="315" customHeight="1" spans="1:27">
      <c r="A315" s="268"/>
      <c r="B315" s="34"/>
      <c r="E315" s="34"/>
      <c r="F315" s="269"/>
      <c r="G315" s="34"/>
      <c r="H315" s="270"/>
      <c r="I315" s="270"/>
      <c r="J315" s="270"/>
      <c r="K315" s="270"/>
      <c r="L315" s="270"/>
      <c r="M315" s="270"/>
      <c r="N315" s="270"/>
      <c r="O315" s="270"/>
      <c r="P315" s="270"/>
      <c r="Q315" s="271"/>
      <c r="R315" s="271"/>
      <c r="S315" s="271"/>
      <c r="T315" s="271"/>
      <c r="U315" s="272"/>
      <c r="V315" s="272"/>
      <c r="W315" s="272"/>
      <c r="X315" s="272"/>
      <c r="Y315" s="270"/>
      <c r="Z315" s="270"/>
      <c r="AA315" s="270"/>
    </row>
    <row r="316" customHeight="1" spans="1:27">
      <c r="A316" s="268"/>
      <c r="B316" s="34"/>
      <c r="E316" s="34"/>
      <c r="F316" s="269"/>
      <c r="G316" s="34"/>
      <c r="H316" s="270"/>
      <c r="I316" s="270"/>
      <c r="J316" s="270"/>
      <c r="K316" s="270"/>
      <c r="L316" s="270"/>
      <c r="M316" s="270"/>
      <c r="N316" s="270"/>
      <c r="O316" s="270"/>
      <c r="P316" s="270"/>
      <c r="Q316" s="271"/>
      <c r="R316" s="271"/>
      <c r="S316" s="271"/>
      <c r="T316" s="271"/>
      <c r="U316" s="272"/>
      <c r="V316" s="272"/>
      <c r="W316" s="272"/>
      <c r="X316" s="272"/>
      <c r="Y316" s="270"/>
      <c r="Z316" s="270"/>
      <c r="AA316" s="270"/>
    </row>
    <row r="317" customHeight="1" spans="1:27">
      <c r="A317" s="268"/>
      <c r="B317" s="34"/>
      <c r="E317" s="34"/>
      <c r="F317" s="269"/>
      <c r="G317" s="34"/>
      <c r="H317" s="270"/>
      <c r="I317" s="270"/>
      <c r="J317" s="270"/>
      <c r="K317" s="270"/>
      <c r="L317" s="270"/>
      <c r="M317" s="270"/>
      <c r="N317" s="270"/>
      <c r="O317" s="270"/>
      <c r="P317" s="270"/>
      <c r="Q317" s="271"/>
      <c r="R317" s="271"/>
      <c r="S317" s="271"/>
      <c r="T317" s="271"/>
      <c r="U317" s="272"/>
      <c r="V317" s="272"/>
      <c r="W317" s="272"/>
      <c r="X317" s="272"/>
      <c r="Y317" s="270"/>
      <c r="Z317" s="270"/>
      <c r="AA317" s="270"/>
    </row>
    <row r="318" customHeight="1" spans="1:27">
      <c r="A318" s="268"/>
      <c r="B318" s="34"/>
      <c r="E318" s="34"/>
      <c r="F318" s="269"/>
      <c r="G318" s="34"/>
      <c r="H318" s="270"/>
      <c r="I318" s="270"/>
      <c r="J318" s="270"/>
      <c r="K318" s="270"/>
      <c r="L318" s="270"/>
      <c r="M318" s="270"/>
      <c r="N318" s="270"/>
      <c r="O318" s="270"/>
      <c r="P318" s="270"/>
      <c r="Q318" s="271"/>
      <c r="R318" s="271"/>
      <c r="S318" s="271"/>
      <c r="T318" s="271"/>
      <c r="U318" s="272"/>
      <c r="V318" s="272"/>
      <c r="W318" s="272"/>
      <c r="X318" s="272"/>
      <c r="Y318" s="270"/>
      <c r="Z318" s="270"/>
      <c r="AA318" s="270"/>
    </row>
    <row r="319" customHeight="1" spans="1:27">
      <c r="A319" s="268"/>
      <c r="B319" s="34"/>
      <c r="E319" s="34"/>
      <c r="F319" s="269"/>
      <c r="G319" s="34"/>
      <c r="H319" s="270"/>
      <c r="I319" s="270"/>
      <c r="J319" s="270"/>
      <c r="K319" s="270"/>
      <c r="L319" s="270"/>
      <c r="M319" s="270"/>
      <c r="N319" s="270"/>
      <c r="O319" s="270"/>
      <c r="P319" s="270"/>
      <c r="Q319" s="271"/>
      <c r="R319" s="271"/>
      <c r="S319" s="271"/>
      <c r="T319" s="271"/>
      <c r="U319" s="272"/>
      <c r="V319" s="272"/>
      <c r="W319" s="272"/>
      <c r="X319" s="272"/>
      <c r="Y319" s="270"/>
      <c r="Z319" s="270"/>
      <c r="AA319" s="270"/>
    </row>
    <row r="320" customHeight="1" spans="1:27">
      <c r="A320" s="268"/>
      <c r="B320" s="34"/>
      <c r="E320" s="34"/>
      <c r="F320" s="269"/>
      <c r="G320" s="34"/>
      <c r="H320" s="270"/>
      <c r="I320" s="270"/>
      <c r="J320" s="270"/>
      <c r="K320" s="270"/>
      <c r="L320" s="270"/>
      <c r="M320" s="270"/>
      <c r="N320" s="270"/>
      <c r="O320" s="270"/>
      <c r="P320" s="270"/>
      <c r="Q320" s="271"/>
      <c r="R320" s="271"/>
      <c r="S320" s="271"/>
      <c r="T320" s="271"/>
      <c r="U320" s="272"/>
      <c r="V320" s="272"/>
      <c r="W320" s="272"/>
      <c r="X320" s="272"/>
      <c r="Y320" s="270"/>
      <c r="Z320" s="270"/>
      <c r="AA320" s="270"/>
    </row>
    <row r="321" customHeight="1" spans="1:27">
      <c r="A321" s="268"/>
      <c r="B321" s="34"/>
      <c r="E321" s="34"/>
      <c r="F321" s="269"/>
      <c r="G321" s="34"/>
      <c r="H321" s="270"/>
      <c r="I321" s="270"/>
      <c r="J321" s="270"/>
      <c r="K321" s="270"/>
      <c r="L321" s="270"/>
      <c r="M321" s="270"/>
      <c r="N321" s="270"/>
      <c r="O321" s="270"/>
      <c r="P321" s="270"/>
      <c r="Q321" s="271"/>
      <c r="R321" s="271"/>
      <c r="S321" s="271"/>
      <c r="T321" s="271"/>
      <c r="U321" s="272"/>
      <c r="V321" s="272"/>
      <c r="W321" s="272"/>
      <c r="X321" s="272"/>
      <c r="Y321" s="270"/>
      <c r="Z321" s="270"/>
      <c r="AA321" s="270"/>
    </row>
    <row r="322" customHeight="1" spans="1:27">
      <c r="A322" s="268"/>
      <c r="B322" s="34"/>
      <c r="E322" s="34"/>
      <c r="F322" s="269"/>
      <c r="G322" s="34"/>
      <c r="H322" s="270"/>
      <c r="I322" s="270"/>
      <c r="J322" s="270"/>
      <c r="K322" s="270"/>
      <c r="L322" s="270"/>
      <c r="M322" s="270"/>
      <c r="N322" s="270"/>
      <c r="O322" s="270"/>
      <c r="P322" s="270"/>
      <c r="Q322" s="271"/>
      <c r="R322" s="271"/>
      <c r="S322" s="271"/>
      <c r="T322" s="271"/>
      <c r="U322" s="272"/>
      <c r="V322" s="272"/>
      <c r="W322" s="272"/>
      <c r="X322" s="272"/>
      <c r="Y322" s="270"/>
      <c r="Z322" s="270"/>
      <c r="AA322" s="270"/>
    </row>
    <row r="323" customHeight="1" spans="1:27">
      <c r="A323" s="268"/>
      <c r="B323" s="34"/>
      <c r="E323" s="34"/>
      <c r="F323" s="269"/>
      <c r="G323" s="34"/>
      <c r="H323" s="270"/>
      <c r="I323" s="270"/>
      <c r="J323" s="270"/>
      <c r="K323" s="270"/>
      <c r="L323" s="270"/>
      <c r="M323" s="270"/>
      <c r="N323" s="270"/>
      <c r="O323" s="270"/>
      <c r="P323" s="270"/>
      <c r="Q323" s="271"/>
      <c r="R323" s="271"/>
      <c r="S323" s="271"/>
      <c r="T323" s="271"/>
      <c r="U323" s="272"/>
      <c r="V323" s="272"/>
      <c r="W323" s="272"/>
      <c r="X323" s="272"/>
      <c r="Y323" s="270"/>
      <c r="Z323" s="270"/>
      <c r="AA323" s="270"/>
    </row>
    <row r="324" customHeight="1" spans="1:27">
      <c r="A324" s="268"/>
      <c r="B324" s="34"/>
      <c r="E324" s="34"/>
      <c r="F324" s="269"/>
      <c r="G324" s="34"/>
      <c r="H324" s="270"/>
      <c r="I324" s="270"/>
      <c r="J324" s="270"/>
      <c r="K324" s="270"/>
      <c r="L324" s="270"/>
      <c r="M324" s="270"/>
      <c r="N324" s="270"/>
      <c r="O324" s="270"/>
      <c r="P324" s="270"/>
      <c r="Q324" s="271"/>
      <c r="R324" s="271"/>
      <c r="S324" s="271"/>
      <c r="T324" s="271"/>
      <c r="U324" s="272"/>
      <c r="V324" s="272"/>
      <c r="W324" s="272"/>
      <c r="X324" s="272"/>
      <c r="Y324" s="270"/>
      <c r="Z324" s="270"/>
      <c r="AA324" s="270"/>
    </row>
    <row r="325" customHeight="1" spans="1:27">
      <c r="A325" s="268"/>
      <c r="B325" s="34"/>
      <c r="E325" s="34"/>
      <c r="F325" s="269"/>
      <c r="G325" s="34"/>
      <c r="H325" s="270"/>
      <c r="I325" s="270"/>
      <c r="J325" s="270"/>
      <c r="K325" s="270"/>
      <c r="L325" s="270"/>
      <c r="M325" s="270"/>
      <c r="N325" s="270"/>
      <c r="O325" s="270"/>
      <c r="P325" s="270"/>
      <c r="Q325" s="271"/>
      <c r="R325" s="271"/>
      <c r="S325" s="271"/>
      <c r="T325" s="271"/>
      <c r="U325" s="272"/>
      <c r="V325" s="272"/>
      <c r="W325" s="272"/>
      <c r="X325" s="272"/>
      <c r="Y325" s="270"/>
      <c r="Z325" s="270"/>
      <c r="AA325" s="270"/>
    </row>
    <row r="326" customHeight="1" spans="1:27">
      <c r="A326" s="268"/>
      <c r="B326" s="34"/>
      <c r="E326" s="34"/>
      <c r="F326" s="269"/>
      <c r="G326" s="34"/>
      <c r="H326" s="270"/>
      <c r="I326" s="270"/>
      <c r="J326" s="270"/>
      <c r="K326" s="270"/>
      <c r="L326" s="270"/>
      <c r="M326" s="270"/>
      <c r="N326" s="270"/>
      <c r="O326" s="270"/>
      <c r="P326" s="270"/>
      <c r="Q326" s="271"/>
      <c r="R326" s="271"/>
      <c r="S326" s="271"/>
      <c r="T326" s="271"/>
      <c r="U326" s="272"/>
      <c r="V326" s="272"/>
      <c r="W326" s="272"/>
      <c r="X326" s="272"/>
      <c r="Y326" s="270"/>
      <c r="Z326" s="270"/>
      <c r="AA326" s="270"/>
    </row>
    <row r="327" customHeight="1" spans="1:27">
      <c r="A327" s="268"/>
      <c r="B327" s="34"/>
      <c r="E327" s="34"/>
      <c r="F327" s="269"/>
      <c r="G327" s="34"/>
      <c r="H327" s="270"/>
      <c r="I327" s="270"/>
      <c r="J327" s="270"/>
      <c r="K327" s="270"/>
      <c r="L327" s="270"/>
      <c r="M327" s="270"/>
      <c r="N327" s="270"/>
      <c r="O327" s="270"/>
      <c r="P327" s="270"/>
      <c r="Q327" s="271"/>
      <c r="R327" s="271"/>
      <c r="S327" s="271"/>
      <c r="T327" s="271"/>
      <c r="U327" s="272"/>
      <c r="V327" s="272"/>
      <c r="W327" s="272"/>
      <c r="X327" s="272"/>
      <c r="Y327" s="270"/>
      <c r="Z327" s="270"/>
      <c r="AA327" s="270"/>
    </row>
    <row r="328" customHeight="1" spans="1:27">
      <c r="A328" s="268"/>
      <c r="B328" s="34"/>
      <c r="E328" s="34"/>
      <c r="F328" s="269"/>
      <c r="G328" s="34"/>
      <c r="H328" s="270"/>
      <c r="I328" s="270"/>
      <c r="J328" s="270"/>
      <c r="K328" s="270"/>
      <c r="L328" s="270"/>
      <c r="M328" s="270"/>
      <c r="N328" s="270"/>
      <c r="O328" s="270"/>
      <c r="P328" s="270"/>
      <c r="Q328" s="271"/>
      <c r="R328" s="271"/>
      <c r="S328" s="271"/>
      <c r="T328" s="271"/>
      <c r="U328" s="272"/>
      <c r="V328" s="272"/>
      <c r="W328" s="272"/>
      <c r="X328" s="272"/>
      <c r="Y328" s="270"/>
      <c r="Z328" s="270"/>
      <c r="AA328" s="270"/>
    </row>
    <row r="329" customHeight="1" spans="1:27">
      <c r="A329" s="268"/>
      <c r="B329" s="34"/>
      <c r="E329" s="34"/>
      <c r="F329" s="269"/>
      <c r="G329" s="34"/>
      <c r="H329" s="270"/>
      <c r="I329" s="270"/>
      <c r="J329" s="270"/>
      <c r="K329" s="270"/>
      <c r="L329" s="270"/>
      <c r="M329" s="270"/>
      <c r="N329" s="270"/>
      <c r="O329" s="270"/>
      <c r="P329" s="270"/>
      <c r="Q329" s="271"/>
      <c r="R329" s="271"/>
      <c r="S329" s="271"/>
      <c r="T329" s="271"/>
      <c r="U329" s="272"/>
      <c r="V329" s="272"/>
      <c r="W329" s="272"/>
      <c r="X329" s="272"/>
      <c r="Y329" s="270"/>
      <c r="Z329" s="270"/>
      <c r="AA329" s="270"/>
    </row>
    <row r="330" customHeight="1" spans="1:27">
      <c r="A330" s="268"/>
      <c r="B330" s="34"/>
      <c r="E330" s="34"/>
      <c r="F330" s="269"/>
      <c r="G330" s="34"/>
      <c r="H330" s="270"/>
      <c r="I330" s="270"/>
      <c r="J330" s="270"/>
      <c r="K330" s="270"/>
      <c r="L330" s="270"/>
      <c r="M330" s="270"/>
      <c r="N330" s="270"/>
      <c r="O330" s="270"/>
      <c r="P330" s="270"/>
      <c r="Q330" s="271"/>
      <c r="R330" s="271"/>
      <c r="S330" s="271"/>
      <c r="T330" s="271"/>
      <c r="U330" s="272"/>
      <c r="V330" s="272"/>
      <c r="W330" s="272"/>
      <c r="X330" s="272"/>
      <c r="Y330" s="270"/>
      <c r="Z330" s="270"/>
      <c r="AA330" s="270"/>
    </row>
    <row r="331" customHeight="1" spans="1:27">
      <c r="A331" s="268"/>
      <c r="B331" s="34"/>
      <c r="E331" s="34"/>
      <c r="F331" s="269"/>
      <c r="G331" s="34"/>
      <c r="H331" s="270"/>
      <c r="I331" s="270"/>
      <c r="J331" s="270"/>
      <c r="K331" s="270"/>
      <c r="L331" s="270"/>
      <c r="M331" s="270"/>
      <c r="N331" s="270"/>
      <c r="O331" s="270"/>
      <c r="P331" s="270"/>
      <c r="Q331" s="271"/>
      <c r="R331" s="271"/>
      <c r="S331" s="271"/>
      <c r="T331" s="271"/>
      <c r="U331" s="272"/>
      <c r="V331" s="272"/>
      <c r="W331" s="272"/>
      <c r="X331" s="272"/>
      <c r="Y331" s="270"/>
      <c r="Z331" s="270"/>
      <c r="AA331" s="270"/>
    </row>
    <row r="332" customHeight="1" spans="1:27">
      <c r="A332" s="268"/>
      <c r="B332" s="34"/>
      <c r="E332" s="34"/>
      <c r="F332" s="269"/>
      <c r="G332" s="34"/>
      <c r="H332" s="270"/>
      <c r="I332" s="270"/>
      <c r="J332" s="270"/>
      <c r="K332" s="270"/>
      <c r="L332" s="270"/>
      <c r="M332" s="270"/>
      <c r="N332" s="270"/>
      <c r="O332" s="270"/>
      <c r="P332" s="270"/>
      <c r="Q332" s="271"/>
      <c r="R332" s="271"/>
      <c r="S332" s="271"/>
      <c r="T332" s="271"/>
      <c r="U332" s="272"/>
      <c r="V332" s="272"/>
      <c r="W332" s="272"/>
      <c r="X332" s="272"/>
      <c r="Y332" s="270"/>
      <c r="Z332" s="270"/>
      <c r="AA332" s="270"/>
    </row>
    <row r="333" customHeight="1" spans="1:27">
      <c r="A333" s="268"/>
      <c r="B333" s="34"/>
      <c r="E333" s="34"/>
      <c r="F333" s="269"/>
      <c r="G333" s="34"/>
      <c r="H333" s="270"/>
      <c r="I333" s="270"/>
      <c r="J333" s="270"/>
      <c r="K333" s="270"/>
      <c r="L333" s="270"/>
      <c r="M333" s="270"/>
      <c r="N333" s="270"/>
      <c r="O333" s="270"/>
      <c r="P333" s="270"/>
      <c r="Q333" s="271"/>
      <c r="R333" s="271"/>
      <c r="S333" s="271"/>
      <c r="T333" s="271"/>
      <c r="U333" s="272"/>
      <c r="V333" s="272"/>
      <c r="W333" s="272"/>
      <c r="X333" s="272"/>
      <c r="Y333" s="270"/>
      <c r="Z333" s="270"/>
      <c r="AA333" s="270"/>
    </row>
    <row r="334" customHeight="1" spans="1:27">
      <c r="A334" s="268"/>
      <c r="B334" s="34"/>
      <c r="E334" s="34"/>
      <c r="F334" s="269"/>
      <c r="G334" s="34"/>
      <c r="H334" s="270"/>
      <c r="I334" s="270"/>
      <c r="J334" s="270"/>
      <c r="K334" s="270"/>
      <c r="L334" s="270"/>
      <c r="M334" s="270"/>
      <c r="N334" s="270"/>
      <c r="O334" s="270"/>
      <c r="P334" s="270"/>
      <c r="Q334" s="271"/>
      <c r="R334" s="271"/>
      <c r="S334" s="271"/>
      <c r="T334" s="271"/>
      <c r="U334" s="272"/>
      <c r="V334" s="272"/>
      <c r="W334" s="272"/>
      <c r="X334" s="272"/>
      <c r="Y334" s="270"/>
      <c r="Z334" s="270"/>
      <c r="AA334" s="270"/>
    </row>
    <row r="335" customHeight="1" spans="1:27">
      <c r="A335" s="268"/>
      <c r="B335" s="34"/>
      <c r="E335" s="34"/>
      <c r="F335" s="269"/>
      <c r="G335" s="34"/>
      <c r="H335" s="270"/>
      <c r="I335" s="270"/>
      <c r="J335" s="270"/>
      <c r="K335" s="270"/>
      <c r="L335" s="270"/>
      <c r="M335" s="270"/>
      <c r="N335" s="270"/>
      <c r="O335" s="270"/>
      <c r="P335" s="270"/>
      <c r="Q335" s="271"/>
      <c r="R335" s="271"/>
      <c r="S335" s="271"/>
      <c r="T335" s="271"/>
      <c r="U335" s="272"/>
      <c r="V335" s="272"/>
      <c r="W335" s="272"/>
      <c r="X335" s="272"/>
      <c r="Y335" s="270"/>
      <c r="Z335" s="270"/>
      <c r="AA335" s="270"/>
    </row>
    <row r="336" customHeight="1" spans="1:27">
      <c r="A336" s="268"/>
      <c r="B336" s="34"/>
      <c r="E336" s="34"/>
      <c r="F336" s="269"/>
      <c r="G336" s="34"/>
      <c r="H336" s="270"/>
      <c r="I336" s="270"/>
      <c r="J336" s="270"/>
      <c r="K336" s="270"/>
      <c r="L336" s="270"/>
      <c r="M336" s="270"/>
      <c r="N336" s="270"/>
      <c r="O336" s="270"/>
      <c r="P336" s="270"/>
      <c r="Q336" s="271"/>
      <c r="R336" s="271"/>
      <c r="S336" s="271"/>
      <c r="T336" s="271"/>
      <c r="U336" s="272"/>
      <c r="V336" s="272"/>
      <c r="W336" s="272"/>
      <c r="X336" s="272"/>
      <c r="Y336" s="270"/>
      <c r="Z336" s="270"/>
      <c r="AA336" s="270"/>
    </row>
    <row r="337" customHeight="1" spans="1:27">
      <c r="A337" s="268"/>
      <c r="B337" s="34"/>
      <c r="E337" s="34"/>
      <c r="F337" s="269"/>
      <c r="G337" s="34"/>
      <c r="H337" s="270"/>
      <c r="I337" s="270"/>
      <c r="J337" s="270"/>
      <c r="K337" s="270"/>
      <c r="L337" s="270"/>
      <c r="M337" s="270"/>
      <c r="N337" s="270"/>
      <c r="O337" s="270"/>
      <c r="P337" s="270"/>
      <c r="Q337" s="271"/>
      <c r="R337" s="271"/>
      <c r="S337" s="271"/>
      <c r="T337" s="271"/>
      <c r="U337" s="272"/>
      <c r="V337" s="272"/>
      <c r="W337" s="272"/>
      <c r="X337" s="272"/>
      <c r="Y337" s="270"/>
      <c r="Z337" s="270"/>
      <c r="AA337" s="270"/>
    </row>
    <row r="338" customHeight="1" spans="1:27">
      <c r="A338" s="268"/>
      <c r="B338" s="34"/>
      <c r="E338" s="34"/>
      <c r="F338" s="269"/>
      <c r="G338" s="34"/>
      <c r="H338" s="270"/>
      <c r="I338" s="270"/>
      <c r="J338" s="270"/>
      <c r="K338" s="270"/>
      <c r="L338" s="270"/>
      <c r="M338" s="270"/>
      <c r="N338" s="270"/>
      <c r="O338" s="270"/>
      <c r="P338" s="270"/>
      <c r="Q338" s="271"/>
      <c r="R338" s="271"/>
      <c r="S338" s="271"/>
      <c r="T338" s="271"/>
      <c r="U338" s="272"/>
      <c r="V338" s="272"/>
      <c r="W338" s="272"/>
      <c r="X338" s="272"/>
      <c r="Y338" s="270"/>
      <c r="Z338" s="270"/>
      <c r="AA338" s="270"/>
    </row>
    <row r="339" customHeight="1" spans="1:27">
      <c r="A339" s="268"/>
      <c r="B339" s="34"/>
      <c r="E339" s="34"/>
      <c r="F339" s="269"/>
      <c r="G339" s="34"/>
      <c r="H339" s="270"/>
      <c r="I339" s="270"/>
      <c r="J339" s="270"/>
      <c r="K339" s="270"/>
      <c r="L339" s="270"/>
      <c r="M339" s="270"/>
      <c r="N339" s="270"/>
      <c r="O339" s="270"/>
      <c r="P339" s="270"/>
      <c r="Q339" s="271"/>
      <c r="R339" s="271"/>
      <c r="S339" s="271"/>
      <c r="T339" s="271"/>
      <c r="U339" s="272"/>
      <c r="V339" s="272"/>
      <c r="W339" s="272"/>
      <c r="X339" s="272"/>
      <c r="Y339" s="270"/>
      <c r="Z339" s="270"/>
      <c r="AA339" s="270"/>
    </row>
    <row r="340" customHeight="1" spans="1:27">
      <c r="A340" s="268"/>
      <c r="B340" s="34"/>
      <c r="E340" s="34"/>
      <c r="F340" s="269"/>
      <c r="G340" s="34"/>
      <c r="H340" s="270"/>
      <c r="I340" s="270"/>
      <c r="J340" s="270"/>
      <c r="K340" s="270"/>
      <c r="L340" s="270"/>
      <c r="M340" s="270"/>
      <c r="N340" s="270"/>
      <c r="O340" s="270"/>
      <c r="P340" s="270"/>
      <c r="Q340" s="271"/>
      <c r="R340" s="271"/>
      <c r="S340" s="271"/>
      <c r="T340" s="271"/>
      <c r="U340" s="272"/>
      <c r="V340" s="272"/>
      <c r="W340" s="272"/>
      <c r="X340" s="272"/>
      <c r="Y340" s="270"/>
      <c r="Z340" s="270"/>
      <c r="AA340" s="270"/>
    </row>
    <row r="341" customHeight="1" spans="1:27">
      <c r="A341" s="268"/>
      <c r="B341" s="34"/>
      <c r="E341" s="34"/>
      <c r="F341" s="269"/>
      <c r="G341" s="34"/>
      <c r="H341" s="270"/>
      <c r="I341" s="270"/>
      <c r="J341" s="270"/>
      <c r="K341" s="270"/>
      <c r="L341" s="270"/>
      <c r="M341" s="270"/>
      <c r="N341" s="270"/>
      <c r="O341" s="270"/>
      <c r="P341" s="270"/>
      <c r="Q341" s="271"/>
      <c r="R341" s="271"/>
      <c r="S341" s="271"/>
      <c r="T341" s="271"/>
      <c r="U341" s="272"/>
      <c r="V341" s="272"/>
      <c r="W341" s="272"/>
      <c r="X341" s="272"/>
      <c r="Y341" s="270"/>
      <c r="Z341" s="270"/>
      <c r="AA341" s="270"/>
    </row>
    <row r="342" customHeight="1" spans="1:27">
      <c r="A342" s="268"/>
      <c r="B342" s="34"/>
      <c r="E342" s="34"/>
      <c r="F342" s="269"/>
      <c r="G342" s="34"/>
      <c r="H342" s="270"/>
      <c r="I342" s="270"/>
      <c r="J342" s="270"/>
      <c r="K342" s="270"/>
      <c r="L342" s="270"/>
      <c r="M342" s="270"/>
      <c r="N342" s="270"/>
      <c r="O342" s="270"/>
      <c r="P342" s="270"/>
      <c r="Q342" s="271"/>
      <c r="R342" s="271"/>
      <c r="S342" s="271"/>
      <c r="T342" s="271"/>
      <c r="U342" s="272"/>
      <c r="V342" s="272"/>
      <c r="W342" s="272"/>
      <c r="X342" s="272"/>
      <c r="Y342" s="270"/>
      <c r="Z342" s="270"/>
      <c r="AA342" s="270"/>
    </row>
    <row r="343" customHeight="1" spans="1:27">
      <c r="A343" s="268"/>
      <c r="B343" s="34"/>
      <c r="E343" s="34"/>
      <c r="F343" s="269"/>
      <c r="G343" s="34"/>
      <c r="H343" s="270"/>
      <c r="I343" s="270"/>
      <c r="J343" s="270"/>
      <c r="K343" s="270"/>
      <c r="L343" s="270"/>
      <c r="M343" s="270"/>
      <c r="N343" s="270"/>
      <c r="O343" s="270"/>
      <c r="P343" s="270"/>
      <c r="Q343" s="271"/>
      <c r="R343" s="271"/>
      <c r="S343" s="271"/>
      <c r="T343" s="271"/>
      <c r="U343" s="272"/>
      <c r="V343" s="272"/>
      <c r="W343" s="272"/>
      <c r="X343" s="272"/>
      <c r="Y343" s="270"/>
      <c r="Z343" s="270"/>
      <c r="AA343" s="270"/>
    </row>
    <row r="344" customHeight="1" spans="1:27">
      <c r="A344" s="268"/>
      <c r="B344" s="34"/>
      <c r="E344" s="34"/>
      <c r="F344" s="269"/>
      <c r="G344" s="34"/>
      <c r="H344" s="270"/>
      <c r="I344" s="270"/>
      <c r="J344" s="270"/>
      <c r="K344" s="270"/>
      <c r="L344" s="270"/>
      <c r="M344" s="270"/>
      <c r="N344" s="270"/>
      <c r="O344" s="270"/>
      <c r="P344" s="270"/>
      <c r="Q344" s="271"/>
      <c r="R344" s="271"/>
      <c r="S344" s="271"/>
      <c r="T344" s="271"/>
      <c r="U344" s="272"/>
      <c r="V344" s="272"/>
      <c r="W344" s="272"/>
      <c r="X344" s="272"/>
      <c r="Y344" s="270"/>
      <c r="Z344" s="270"/>
      <c r="AA344" s="270"/>
    </row>
    <row r="345" customHeight="1" spans="1:27">
      <c r="A345" s="268"/>
      <c r="B345" s="34"/>
      <c r="E345" s="34"/>
      <c r="F345" s="269"/>
      <c r="G345" s="34"/>
      <c r="H345" s="270"/>
      <c r="I345" s="270"/>
      <c r="J345" s="270"/>
      <c r="K345" s="270"/>
      <c r="L345" s="270"/>
      <c r="M345" s="270"/>
      <c r="N345" s="270"/>
      <c r="O345" s="270"/>
      <c r="P345" s="270"/>
      <c r="Q345" s="271"/>
      <c r="R345" s="271"/>
      <c r="S345" s="271"/>
      <c r="T345" s="271"/>
      <c r="U345" s="272"/>
      <c r="V345" s="272"/>
      <c r="W345" s="272"/>
      <c r="X345" s="272"/>
      <c r="Y345" s="270"/>
      <c r="Z345" s="270"/>
      <c r="AA345" s="270"/>
    </row>
    <row r="346" customHeight="1" spans="1:27">
      <c r="A346" s="268"/>
      <c r="B346" s="34"/>
      <c r="E346" s="34"/>
      <c r="F346" s="269"/>
      <c r="G346" s="34"/>
      <c r="H346" s="270"/>
      <c r="I346" s="270"/>
      <c r="J346" s="270"/>
      <c r="K346" s="270"/>
      <c r="L346" s="270"/>
      <c r="M346" s="270"/>
      <c r="N346" s="270"/>
      <c r="O346" s="270"/>
      <c r="P346" s="270"/>
      <c r="Q346" s="271"/>
      <c r="R346" s="271"/>
      <c r="S346" s="271"/>
      <c r="T346" s="271"/>
      <c r="U346" s="272"/>
      <c r="V346" s="272"/>
      <c r="W346" s="272"/>
      <c r="X346" s="272"/>
      <c r="Y346" s="270"/>
      <c r="Z346" s="270"/>
      <c r="AA346" s="270"/>
    </row>
    <row r="347" customHeight="1" spans="1:27">
      <c r="A347" s="268"/>
      <c r="B347" s="34"/>
      <c r="E347" s="34"/>
      <c r="F347" s="269"/>
      <c r="G347" s="34"/>
      <c r="H347" s="270"/>
      <c r="I347" s="270"/>
      <c r="J347" s="270"/>
      <c r="K347" s="270"/>
      <c r="L347" s="270"/>
      <c r="M347" s="270"/>
      <c r="N347" s="270"/>
      <c r="O347" s="270"/>
      <c r="P347" s="270"/>
      <c r="Q347" s="271"/>
      <c r="R347" s="271"/>
      <c r="S347" s="271"/>
      <c r="T347" s="271"/>
      <c r="U347" s="272"/>
      <c r="V347" s="272"/>
      <c r="W347" s="272"/>
      <c r="X347" s="272"/>
      <c r="Y347" s="270"/>
      <c r="Z347" s="270"/>
      <c r="AA347" s="270"/>
    </row>
    <row r="348" customHeight="1" spans="1:27">
      <c r="A348" s="268"/>
      <c r="B348" s="34"/>
      <c r="E348" s="34"/>
      <c r="F348" s="269"/>
      <c r="G348" s="34"/>
      <c r="H348" s="270"/>
      <c r="I348" s="270"/>
      <c r="J348" s="270"/>
      <c r="K348" s="270"/>
      <c r="L348" s="270"/>
      <c r="M348" s="270"/>
      <c r="N348" s="270"/>
      <c r="O348" s="270"/>
      <c r="P348" s="270"/>
      <c r="Q348" s="271"/>
      <c r="R348" s="271"/>
      <c r="S348" s="271"/>
      <c r="T348" s="271"/>
      <c r="U348" s="272"/>
      <c r="V348" s="272"/>
      <c r="W348" s="272"/>
      <c r="X348" s="272"/>
      <c r="Y348" s="270"/>
      <c r="Z348" s="270"/>
      <c r="AA348" s="270"/>
    </row>
    <row r="349" customHeight="1" spans="1:27">
      <c r="A349" s="268"/>
      <c r="B349" s="34"/>
      <c r="E349" s="34"/>
      <c r="F349" s="269"/>
      <c r="G349" s="34"/>
      <c r="H349" s="270"/>
      <c r="I349" s="270"/>
      <c r="J349" s="270"/>
      <c r="K349" s="270"/>
      <c r="L349" s="270"/>
      <c r="M349" s="270"/>
      <c r="N349" s="270"/>
      <c r="O349" s="270"/>
      <c r="P349" s="270"/>
      <c r="Q349" s="271"/>
      <c r="R349" s="271"/>
      <c r="S349" s="271"/>
      <c r="T349" s="271"/>
      <c r="U349" s="272"/>
      <c r="V349" s="272"/>
      <c r="W349" s="272"/>
      <c r="X349" s="272"/>
      <c r="Y349" s="270"/>
      <c r="Z349" s="270"/>
      <c r="AA349" s="270"/>
    </row>
    <row r="350" customHeight="1" spans="1:27">
      <c r="A350" s="268"/>
      <c r="B350" s="34"/>
      <c r="E350" s="34"/>
      <c r="F350" s="269"/>
      <c r="G350" s="34"/>
      <c r="H350" s="270"/>
      <c r="I350" s="270"/>
      <c r="J350" s="270"/>
      <c r="K350" s="270"/>
      <c r="L350" s="270"/>
      <c r="M350" s="270"/>
      <c r="N350" s="270"/>
      <c r="O350" s="270"/>
      <c r="P350" s="270"/>
      <c r="Q350" s="271"/>
      <c r="R350" s="271"/>
      <c r="S350" s="271"/>
      <c r="T350" s="271"/>
      <c r="U350" s="272"/>
      <c r="V350" s="272"/>
      <c r="W350" s="272"/>
      <c r="X350" s="272"/>
      <c r="Y350" s="270"/>
      <c r="Z350" s="270"/>
      <c r="AA350" s="270"/>
    </row>
    <row r="351" customHeight="1" spans="1:27">
      <c r="A351" s="268"/>
      <c r="B351" s="34"/>
      <c r="E351" s="34"/>
      <c r="F351" s="269"/>
      <c r="G351" s="34"/>
      <c r="H351" s="270"/>
      <c r="I351" s="270"/>
      <c r="J351" s="270"/>
      <c r="K351" s="270"/>
      <c r="L351" s="270"/>
      <c r="M351" s="270"/>
      <c r="N351" s="270"/>
      <c r="O351" s="270"/>
      <c r="P351" s="270"/>
      <c r="Q351" s="271"/>
      <c r="R351" s="271"/>
      <c r="S351" s="271"/>
      <c r="T351" s="271"/>
      <c r="U351" s="272"/>
      <c r="V351" s="272"/>
      <c r="W351" s="272"/>
      <c r="X351" s="272"/>
      <c r="Y351" s="270"/>
      <c r="Z351" s="270"/>
      <c r="AA351" s="270"/>
    </row>
    <row r="352" customHeight="1" spans="1:27">
      <c r="A352" s="268"/>
      <c r="B352" s="34"/>
      <c r="E352" s="34"/>
      <c r="F352" s="269"/>
      <c r="G352" s="34"/>
      <c r="H352" s="270"/>
      <c r="I352" s="270"/>
      <c r="J352" s="270"/>
      <c r="K352" s="270"/>
      <c r="L352" s="270"/>
      <c r="M352" s="270"/>
      <c r="N352" s="270"/>
      <c r="O352" s="270"/>
      <c r="P352" s="270"/>
      <c r="Q352" s="271"/>
      <c r="R352" s="271"/>
      <c r="S352" s="271"/>
      <c r="T352" s="271"/>
      <c r="U352" s="272"/>
      <c r="V352" s="272"/>
      <c r="W352" s="272"/>
      <c r="X352" s="272"/>
      <c r="Y352" s="270"/>
      <c r="Z352" s="270"/>
      <c r="AA352" s="270"/>
    </row>
    <row r="353" customHeight="1" spans="1:27">
      <c r="A353" s="268"/>
      <c r="B353" s="34"/>
      <c r="E353" s="34"/>
      <c r="F353" s="269"/>
      <c r="G353" s="34"/>
      <c r="H353" s="270"/>
      <c r="I353" s="270"/>
      <c r="J353" s="270"/>
      <c r="K353" s="270"/>
      <c r="L353" s="270"/>
      <c r="M353" s="270"/>
      <c r="N353" s="270"/>
      <c r="O353" s="270"/>
      <c r="P353" s="270"/>
      <c r="Q353" s="271"/>
      <c r="R353" s="271"/>
      <c r="S353" s="271"/>
      <c r="T353" s="271"/>
      <c r="U353" s="272"/>
      <c r="V353" s="272"/>
      <c r="W353" s="272"/>
      <c r="X353" s="272"/>
      <c r="Y353" s="270"/>
      <c r="Z353" s="270"/>
      <c r="AA353" s="270"/>
    </row>
    <row r="354" customHeight="1" spans="1:27">
      <c r="A354" s="268"/>
      <c r="B354" s="34"/>
      <c r="E354" s="34"/>
      <c r="F354" s="269"/>
      <c r="G354" s="34"/>
      <c r="H354" s="270"/>
      <c r="I354" s="270"/>
      <c r="J354" s="270"/>
      <c r="K354" s="270"/>
      <c r="L354" s="270"/>
      <c r="M354" s="270"/>
      <c r="N354" s="270"/>
      <c r="O354" s="270"/>
      <c r="P354" s="270"/>
      <c r="Q354" s="271"/>
      <c r="R354" s="271"/>
      <c r="S354" s="271"/>
      <c r="T354" s="271"/>
      <c r="U354" s="272"/>
      <c r="V354" s="272"/>
      <c r="W354" s="272"/>
      <c r="X354" s="272"/>
      <c r="Y354" s="270"/>
      <c r="Z354" s="270"/>
      <c r="AA354" s="270"/>
    </row>
  </sheetData>
  <mergeCells count="26">
    <mergeCell ref="A1:X1"/>
    <mergeCell ref="A2:X2"/>
    <mergeCell ref="A3:X3"/>
    <mergeCell ref="I4:K4"/>
    <mergeCell ref="Q4:T4"/>
    <mergeCell ref="U4:X4"/>
    <mergeCell ref="Y4:AA4"/>
    <mergeCell ref="AC4:AD4"/>
    <mergeCell ref="AE4:AG4"/>
    <mergeCell ref="AH4:AJ4"/>
    <mergeCell ref="AK4:AL4"/>
    <mergeCell ref="A4:A5"/>
    <mergeCell ref="B4:B5"/>
    <mergeCell ref="C4:C5"/>
    <mergeCell ref="D4:D5"/>
    <mergeCell ref="E4:E5"/>
    <mergeCell ref="F4:F5"/>
    <mergeCell ref="G4:G5"/>
    <mergeCell ref="H4:H5"/>
    <mergeCell ref="L4:L5"/>
    <mergeCell ref="M4:M5"/>
    <mergeCell ref="N4:N5"/>
    <mergeCell ref="O4:O5"/>
    <mergeCell ref="P4:P5"/>
    <mergeCell ref="AB4:AB5"/>
    <mergeCell ref="AM4:AM5"/>
  </mergeCells>
  <pageMargins left="1.22916666666667" right="0" top="0.0416666666666667" bottom="0.208333333333333" header="0.572916666666667" footer="0.40625"/>
  <pageSetup paperSize="9" orientation="landscape" blackAndWhite="1" useFirstPageNumber="1"/>
  <headerFooter alignWithMargins="0">
    <oddFooter>&amp;C&amp;P</oddFooter>
  </headerFooter>
  <rowBreaks count="1" manualBreakCount="1">
    <brk id="253" max="255" man="1"/>
  </rowBreaks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69"/>
  <sheetViews>
    <sheetView zoomScale="85" zoomScaleNormal="85" zoomScaleSheetLayoutView="60" workbookViewId="0">
      <pane ySplit="4" topLeftCell="A44" activePane="bottomLeft" state="frozenSplit"/>
      <selection/>
      <selection pane="bottomLeft" activeCell="I52" sqref="I52"/>
    </sheetView>
  </sheetViews>
  <sheetFormatPr defaultColWidth="10" defaultRowHeight="15" customHeight="1"/>
  <cols>
    <col min="1" max="1" width="10" style="6" customWidth="1"/>
    <col min="2" max="2" width="15.8333333333333" style="6" customWidth="1"/>
    <col min="3" max="3" width="48.3333333333333" style="6" customWidth="1"/>
    <col min="4" max="4" width="11.6666666666667" style="6" customWidth="1"/>
    <col min="5" max="6" width="15" style="6" customWidth="1"/>
    <col min="7" max="7" width="9.16666666666667" style="6" customWidth="1"/>
    <col min="8" max="8" width="8.33333333333333" style="6" customWidth="1"/>
    <col min="9" max="9" width="15.8333333333333" style="6" customWidth="1"/>
    <col min="10" max="10" width="33.3333333333333" style="6" customWidth="1"/>
    <col min="11" max="11" width="100" style="6" customWidth="1"/>
    <col min="12" max="16384" width="10" style="6"/>
  </cols>
  <sheetData>
    <row r="1" ht="26.25" customHeight="1" spans="1:11">
      <c r="A1" s="8" t="s">
        <v>463</v>
      </c>
    </row>
    <row r="2" ht="30" customHeight="1" spans="1:11">
      <c r="A2" s="9" t="s">
        <v>2</v>
      </c>
    </row>
    <row r="4" ht="41.25" customHeight="1" spans="1:11">
      <c r="A4" s="18" t="s">
        <v>4</v>
      </c>
      <c r="B4" s="19" t="s">
        <v>464</v>
      </c>
      <c r="C4" s="19" t="s">
        <v>465</v>
      </c>
      <c r="D4" s="19" t="s">
        <v>466</v>
      </c>
      <c r="E4" s="19" t="s">
        <v>467</v>
      </c>
      <c r="F4" s="19" t="s">
        <v>468</v>
      </c>
      <c r="G4" s="19" t="s">
        <v>469</v>
      </c>
      <c r="H4" s="19" t="s">
        <v>470</v>
      </c>
      <c r="I4" s="19" t="s">
        <v>471</v>
      </c>
      <c r="J4" s="19" t="s">
        <v>472</v>
      </c>
      <c r="K4" s="19" t="s">
        <v>21</v>
      </c>
    </row>
    <row r="5" ht="14.25" customHeight="1" spans="1:11">
      <c r="A5" s="35" t="s">
        <v>473</v>
      </c>
      <c r="B5" s="27"/>
      <c r="C5" s="27" t="s">
        <v>474</v>
      </c>
      <c r="D5" s="27"/>
      <c r="E5" s="188"/>
      <c r="F5" s="189"/>
      <c r="G5" s="137"/>
      <c r="H5" s="27"/>
      <c r="I5" s="188"/>
      <c r="J5" s="27"/>
      <c r="K5" s="27"/>
    </row>
    <row r="6" ht="28.5" customHeight="1" spans="1:11">
      <c r="A6" s="20">
        <v>1</v>
      </c>
      <c r="B6" s="21" t="s">
        <v>475</v>
      </c>
      <c r="C6" s="22" t="s">
        <v>476</v>
      </c>
      <c r="D6" s="21" t="s">
        <v>107</v>
      </c>
      <c r="E6" s="190">
        <v>300000</v>
      </c>
      <c r="F6" s="191">
        <v>300000</v>
      </c>
      <c r="G6" s="23">
        <v>1</v>
      </c>
      <c r="H6" s="192" t="b">
        <v>1</v>
      </c>
      <c r="I6" s="190">
        <v>330000</v>
      </c>
      <c r="J6" s="22" t="s">
        <v>477</v>
      </c>
      <c r="K6" s="22" t="s">
        <v>478</v>
      </c>
    </row>
    <row r="7" ht="28.5" customHeight="1" spans="1:11">
      <c r="A7" s="20">
        <v>2</v>
      </c>
      <c r="B7" s="21" t="s">
        <v>479</v>
      </c>
      <c r="C7" s="22" t="s">
        <v>480</v>
      </c>
      <c r="D7" s="21" t="s">
        <v>107</v>
      </c>
      <c r="E7" s="190">
        <v>519000</v>
      </c>
      <c r="F7" s="191">
        <v>519000</v>
      </c>
      <c r="G7" s="23">
        <v>1</v>
      </c>
      <c r="H7" s="192" t="b">
        <v>1</v>
      </c>
      <c r="I7" s="190">
        <v>570900</v>
      </c>
      <c r="J7" s="22" t="s">
        <v>481</v>
      </c>
      <c r="K7" s="22" t="s">
        <v>482</v>
      </c>
    </row>
    <row r="8" ht="28.5" customHeight="1" spans="1:11">
      <c r="A8" s="20">
        <v>3</v>
      </c>
      <c r="B8" s="21" t="s">
        <v>483</v>
      </c>
      <c r="C8" s="22" t="s">
        <v>484</v>
      </c>
      <c r="D8" s="21" t="s">
        <v>107</v>
      </c>
      <c r="E8" s="190">
        <v>724000</v>
      </c>
      <c r="F8" s="191">
        <v>724000</v>
      </c>
      <c r="G8" s="23">
        <v>1</v>
      </c>
      <c r="H8" s="192" t="b">
        <v>1</v>
      </c>
      <c r="I8" s="190">
        <v>796400</v>
      </c>
      <c r="J8" s="22" t="s">
        <v>485</v>
      </c>
      <c r="K8" s="22" t="s">
        <v>486</v>
      </c>
    </row>
    <row r="9" ht="28.5" customHeight="1" spans="1:11">
      <c r="A9" s="20">
        <v>4</v>
      </c>
      <c r="B9" s="21" t="s">
        <v>487</v>
      </c>
      <c r="C9" s="22" t="s">
        <v>488</v>
      </c>
      <c r="D9" s="21" t="s">
        <v>89</v>
      </c>
      <c r="E9" s="190">
        <v>12000</v>
      </c>
      <c r="F9" s="191">
        <v>12000</v>
      </c>
      <c r="G9" s="23">
        <v>1</v>
      </c>
      <c r="H9" s="192" t="b">
        <v>1</v>
      </c>
      <c r="I9" s="190">
        <v>12960</v>
      </c>
      <c r="J9" s="22" t="s">
        <v>489</v>
      </c>
      <c r="K9" s="22" t="s">
        <v>490</v>
      </c>
    </row>
    <row r="10" ht="28.5" customHeight="1" spans="1:11">
      <c r="A10" s="20">
        <v>5</v>
      </c>
      <c r="B10" s="21" t="s">
        <v>491</v>
      </c>
      <c r="C10" s="22" t="s">
        <v>492</v>
      </c>
      <c r="D10" s="21" t="s">
        <v>89</v>
      </c>
      <c r="E10" s="190">
        <v>12000</v>
      </c>
      <c r="F10" s="191">
        <v>12000</v>
      </c>
      <c r="G10" s="23">
        <v>1</v>
      </c>
      <c r="H10" s="192" t="b">
        <v>1</v>
      </c>
      <c r="I10" s="190">
        <v>12960</v>
      </c>
      <c r="J10" s="22" t="s">
        <v>489</v>
      </c>
      <c r="K10" s="22" t="s">
        <v>490</v>
      </c>
    </row>
    <row r="11" ht="16.5" customHeight="1" spans="1:11">
      <c r="A11" s="20">
        <v>6</v>
      </c>
      <c r="B11" s="21" t="s">
        <v>493</v>
      </c>
      <c r="C11" s="22" t="s">
        <v>494</v>
      </c>
      <c r="D11" s="21" t="s">
        <v>89</v>
      </c>
      <c r="E11" s="190">
        <v>0</v>
      </c>
      <c r="F11" s="191">
        <v>0</v>
      </c>
      <c r="G11" s="23">
        <v>1</v>
      </c>
      <c r="H11" s="192" t="b">
        <v>1</v>
      </c>
      <c r="I11" s="190">
        <v>0</v>
      </c>
      <c r="J11" s="22" t="s">
        <v>495</v>
      </c>
      <c r="K11" s="22" t="s">
        <v>496</v>
      </c>
    </row>
    <row r="12" ht="16.5" customHeight="1" spans="1:11">
      <c r="A12" s="20">
        <v>7</v>
      </c>
      <c r="B12" s="21" t="s">
        <v>497</v>
      </c>
      <c r="C12" s="22" t="s">
        <v>498</v>
      </c>
      <c r="D12" s="21" t="s">
        <v>499</v>
      </c>
      <c r="E12" s="190">
        <v>12627</v>
      </c>
      <c r="F12" s="191">
        <v>12627</v>
      </c>
      <c r="G12" s="23">
        <v>1</v>
      </c>
      <c r="H12" s="192" t="b">
        <v>1</v>
      </c>
      <c r="I12" s="190">
        <v>13889.7</v>
      </c>
      <c r="J12" s="22" t="s">
        <v>500</v>
      </c>
      <c r="K12" s="22" t="s">
        <v>496</v>
      </c>
    </row>
    <row r="13" ht="16.5" customHeight="1" spans="1:11">
      <c r="A13" s="20">
        <v>8</v>
      </c>
      <c r="B13" s="21" t="s">
        <v>501</v>
      </c>
      <c r="C13" s="22" t="s">
        <v>502</v>
      </c>
      <c r="D13" s="21" t="s">
        <v>499</v>
      </c>
      <c r="E13" s="190">
        <v>20000</v>
      </c>
      <c r="F13" s="191">
        <v>20000</v>
      </c>
      <c r="G13" s="23">
        <v>1</v>
      </c>
      <c r="H13" s="192" t="b">
        <v>1</v>
      </c>
      <c r="I13" s="190">
        <v>22000</v>
      </c>
      <c r="J13" s="22" t="s">
        <v>503</v>
      </c>
      <c r="K13" s="22" t="s">
        <v>496</v>
      </c>
    </row>
    <row r="14" ht="28.5" customHeight="1" spans="1:11">
      <c r="A14" s="20">
        <v>9</v>
      </c>
      <c r="B14" s="21" t="s">
        <v>504</v>
      </c>
      <c r="C14" s="22" t="s">
        <v>505</v>
      </c>
      <c r="D14" s="21" t="s">
        <v>107</v>
      </c>
      <c r="E14" s="190">
        <v>717000</v>
      </c>
      <c r="F14" s="191">
        <v>717000</v>
      </c>
      <c r="G14" s="23">
        <v>1</v>
      </c>
      <c r="H14" s="192" t="b">
        <v>1</v>
      </c>
      <c r="I14" s="190">
        <v>788700</v>
      </c>
      <c r="J14" s="22" t="s">
        <v>506</v>
      </c>
      <c r="K14" s="22" t="s">
        <v>507</v>
      </c>
    </row>
    <row r="15" ht="28.5" customHeight="1" spans="1:11">
      <c r="A15" s="20">
        <v>10</v>
      </c>
      <c r="B15" s="21" t="s">
        <v>508</v>
      </c>
      <c r="C15" s="22" t="s">
        <v>509</v>
      </c>
      <c r="D15" s="21" t="s">
        <v>107</v>
      </c>
      <c r="E15" s="190">
        <v>717000</v>
      </c>
      <c r="F15" s="191">
        <v>717000</v>
      </c>
      <c r="G15" s="23">
        <v>1</v>
      </c>
      <c r="H15" s="192" t="b">
        <v>1</v>
      </c>
      <c r="I15" s="190">
        <v>788700</v>
      </c>
      <c r="J15" s="22" t="s">
        <v>510</v>
      </c>
      <c r="K15" s="22" t="s">
        <v>511</v>
      </c>
    </row>
    <row r="16" ht="16.5" customHeight="1" spans="1:11">
      <c r="A16" s="20">
        <v>11</v>
      </c>
      <c r="B16" s="21" t="s">
        <v>512</v>
      </c>
      <c r="C16" s="22" t="s">
        <v>513</v>
      </c>
      <c r="D16" s="21" t="s">
        <v>499</v>
      </c>
      <c r="E16" s="190">
        <v>23000</v>
      </c>
      <c r="F16" s="191">
        <v>23000</v>
      </c>
      <c r="G16" s="23">
        <v>1</v>
      </c>
      <c r="H16" s="192" t="b">
        <v>1</v>
      </c>
      <c r="I16" s="190">
        <v>25300</v>
      </c>
      <c r="J16" s="22" t="s">
        <v>514</v>
      </c>
      <c r="K16" s="22" t="s">
        <v>496</v>
      </c>
    </row>
    <row r="17" ht="28.5" customHeight="1" spans="1:11">
      <c r="A17" s="20">
        <v>12</v>
      </c>
      <c r="B17" s="21" t="s">
        <v>515</v>
      </c>
      <c r="C17" s="22" t="s">
        <v>516</v>
      </c>
      <c r="D17" s="21" t="s">
        <v>517</v>
      </c>
      <c r="E17" s="190">
        <v>1470</v>
      </c>
      <c r="F17" s="191">
        <v>1470</v>
      </c>
      <c r="G17" s="23">
        <v>1</v>
      </c>
      <c r="H17" s="192" t="b">
        <v>1</v>
      </c>
      <c r="I17" s="190">
        <v>1587.6</v>
      </c>
      <c r="J17" s="22" t="s">
        <v>518</v>
      </c>
      <c r="K17" s="22" t="s">
        <v>519</v>
      </c>
    </row>
    <row r="18" ht="28.5" customHeight="1" spans="1:11">
      <c r="A18" s="20">
        <v>13</v>
      </c>
      <c r="B18" s="21" t="s">
        <v>520</v>
      </c>
      <c r="C18" s="22" t="s">
        <v>521</v>
      </c>
      <c r="D18" s="21" t="s">
        <v>107</v>
      </c>
      <c r="E18" s="190">
        <v>3300000</v>
      </c>
      <c r="F18" s="191">
        <v>3300000</v>
      </c>
      <c r="G18" s="23">
        <v>1</v>
      </c>
      <c r="H18" s="192" t="b">
        <v>1</v>
      </c>
      <c r="I18" s="190">
        <v>3630000</v>
      </c>
      <c r="J18" s="22" t="s">
        <v>522</v>
      </c>
      <c r="K18" s="22" t="s">
        <v>523</v>
      </c>
    </row>
    <row r="19" ht="28.5" customHeight="1" spans="1:11">
      <c r="A19" s="20">
        <v>14</v>
      </c>
      <c r="B19" s="21" t="s">
        <v>524</v>
      </c>
      <c r="C19" s="22" t="s">
        <v>525</v>
      </c>
      <c r="D19" s="21" t="s">
        <v>107</v>
      </c>
      <c r="E19" s="190">
        <v>3300000</v>
      </c>
      <c r="F19" s="191">
        <v>3300000</v>
      </c>
      <c r="G19" s="23">
        <v>1</v>
      </c>
      <c r="H19" s="192" t="b">
        <v>1</v>
      </c>
      <c r="I19" s="190">
        <v>3630000</v>
      </c>
      <c r="J19" s="22" t="s">
        <v>526</v>
      </c>
      <c r="K19" s="22" t="s">
        <v>523</v>
      </c>
    </row>
    <row r="20" ht="28.5" customHeight="1" spans="1:11">
      <c r="A20" s="20">
        <v>15</v>
      </c>
      <c r="B20" s="21" t="s">
        <v>527</v>
      </c>
      <c r="C20" s="22" t="s">
        <v>528</v>
      </c>
      <c r="D20" s="21" t="s">
        <v>107</v>
      </c>
      <c r="E20" s="190">
        <v>3300000</v>
      </c>
      <c r="F20" s="191">
        <v>3300000</v>
      </c>
      <c r="G20" s="23">
        <v>1</v>
      </c>
      <c r="H20" s="192" t="b">
        <v>1</v>
      </c>
      <c r="I20" s="190">
        <v>3630000</v>
      </c>
      <c r="J20" s="22" t="s">
        <v>529</v>
      </c>
      <c r="K20" s="22" t="s">
        <v>523</v>
      </c>
    </row>
    <row r="21" ht="16.5" customHeight="1" spans="1:11">
      <c r="A21" s="20">
        <v>16</v>
      </c>
      <c r="B21" s="21" t="s">
        <v>530</v>
      </c>
      <c r="C21" s="22" t="s">
        <v>531</v>
      </c>
      <c r="D21" s="21" t="s">
        <v>532</v>
      </c>
      <c r="E21" s="190">
        <v>12</v>
      </c>
      <c r="F21" s="191">
        <v>12</v>
      </c>
      <c r="G21" s="23">
        <v>1</v>
      </c>
      <c r="H21" s="192" t="b">
        <v>1</v>
      </c>
      <c r="I21" s="190">
        <v>13.2</v>
      </c>
      <c r="J21" s="22" t="s">
        <v>533</v>
      </c>
      <c r="K21" s="22" t="s">
        <v>496</v>
      </c>
    </row>
    <row r="22" ht="16.5" customHeight="1" spans="1:11">
      <c r="A22" s="20">
        <v>17</v>
      </c>
      <c r="B22" s="21" t="s">
        <v>534</v>
      </c>
      <c r="C22" s="22" t="s">
        <v>535</v>
      </c>
      <c r="D22" s="21" t="s">
        <v>536</v>
      </c>
      <c r="E22" s="190">
        <v>519000</v>
      </c>
      <c r="F22" s="191">
        <v>519000</v>
      </c>
      <c r="G22" s="23">
        <v>1</v>
      </c>
      <c r="H22" s="192" t="b">
        <v>1</v>
      </c>
      <c r="I22" s="190">
        <v>570900</v>
      </c>
      <c r="J22" s="22" t="s">
        <v>537</v>
      </c>
      <c r="K22" s="22" t="s">
        <v>538</v>
      </c>
    </row>
    <row r="23" ht="16.5" customHeight="1" spans="1:11">
      <c r="A23" s="20">
        <v>18</v>
      </c>
      <c r="B23" s="21" t="s">
        <v>539</v>
      </c>
      <c r="C23" s="22" t="s">
        <v>540</v>
      </c>
      <c r="D23" s="21" t="s">
        <v>89</v>
      </c>
      <c r="E23" s="190">
        <v>160000</v>
      </c>
      <c r="F23" s="191">
        <v>160000</v>
      </c>
      <c r="G23" s="23">
        <v>1</v>
      </c>
      <c r="H23" s="192" t="b">
        <v>1</v>
      </c>
      <c r="I23" s="190">
        <v>176000</v>
      </c>
      <c r="J23" s="22" t="s">
        <v>541</v>
      </c>
      <c r="K23" s="22" t="s">
        <v>496</v>
      </c>
    </row>
    <row r="24" ht="16.5" customHeight="1" spans="1:11">
      <c r="A24" s="20">
        <v>19</v>
      </c>
      <c r="B24" s="21" t="s">
        <v>542</v>
      </c>
      <c r="C24" s="22" t="s">
        <v>543</v>
      </c>
      <c r="D24" s="21" t="s">
        <v>89</v>
      </c>
      <c r="E24" s="190">
        <v>270000</v>
      </c>
      <c r="F24" s="191">
        <v>270000</v>
      </c>
      <c r="G24" s="23">
        <v>1</v>
      </c>
      <c r="H24" s="192" t="b">
        <v>1</v>
      </c>
      <c r="I24" s="190">
        <v>297000</v>
      </c>
      <c r="J24" s="22" t="s">
        <v>541</v>
      </c>
      <c r="K24" s="22" t="s">
        <v>496</v>
      </c>
    </row>
    <row r="25" ht="16.5" customHeight="1" spans="1:11">
      <c r="A25" s="20">
        <v>20</v>
      </c>
      <c r="B25" s="21" t="s">
        <v>544</v>
      </c>
      <c r="C25" s="22" t="s">
        <v>545</v>
      </c>
      <c r="D25" s="21" t="s">
        <v>89</v>
      </c>
      <c r="E25" s="190">
        <v>55000</v>
      </c>
      <c r="F25" s="191">
        <v>55000</v>
      </c>
      <c r="G25" s="23">
        <v>1</v>
      </c>
      <c r="H25" s="192" t="b">
        <v>1</v>
      </c>
      <c r="I25" s="190">
        <v>60500</v>
      </c>
      <c r="J25" s="22" t="s">
        <v>541</v>
      </c>
      <c r="K25" s="22" t="s">
        <v>496</v>
      </c>
    </row>
    <row r="26" ht="16.5" customHeight="1" spans="1:11">
      <c r="A26" s="20">
        <v>21</v>
      </c>
      <c r="B26" s="21" t="s">
        <v>546</v>
      </c>
      <c r="C26" s="22" t="s">
        <v>547</v>
      </c>
      <c r="D26" s="21" t="s">
        <v>499</v>
      </c>
      <c r="E26" s="190">
        <v>25000</v>
      </c>
      <c r="F26" s="191">
        <v>25000</v>
      </c>
      <c r="G26" s="23">
        <v>1</v>
      </c>
      <c r="H26" s="192" t="b">
        <v>1</v>
      </c>
      <c r="I26" s="190">
        <v>27500</v>
      </c>
      <c r="J26" s="22" t="s">
        <v>548</v>
      </c>
      <c r="K26" s="22" t="s">
        <v>496</v>
      </c>
    </row>
    <row r="27" ht="16.5" customHeight="1" spans="1:11">
      <c r="A27" s="20">
        <v>22</v>
      </c>
      <c r="B27" s="21" t="s">
        <v>549</v>
      </c>
      <c r="C27" s="22" t="s">
        <v>550</v>
      </c>
      <c r="D27" s="21" t="s">
        <v>499</v>
      </c>
      <c r="E27" s="190">
        <v>19250</v>
      </c>
      <c r="F27" s="191">
        <v>19250</v>
      </c>
      <c r="G27" s="23">
        <v>1</v>
      </c>
      <c r="H27" s="192" t="b">
        <v>1</v>
      </c>
      <c r="I27" s="190">
        <v>21175</v>
      </c>
      <c r="J27" s="22" t="s">
        <v>551</v>
      </c>
      <c r="K27" s="22" t="s">
        <v>496</v>
      </c>
    </row>
    <row r="28" ht="16.5" customHeight="1" spans="1:11">
      <c r="A28" s="20">
        <v>23</v>
      </c>
      <c r="B28" s="21" t="s">
        <v>552</v>
      </c>
      <c r="C28" s="22" t="s">
        <v>553</v>
      </c>
      <c r="D28" s="21" t="s">
        <v>499</v>
      </c>
      <c r="E28" s="190">
        <v>19250</v>
      </c>
      <c r="F28" s="191">
        <v>19250</v>
      </c>
      <c r="G28" s="23">
        <v>1</v>
      </c>
      <c r="H28" s="192" t="b">
        <v>1</v>
      </c>
      <c r="I28" s="190">
        <v>21175</v>
      </c>
      <c r="J28" s="22" t="s">
        <v>554</v>
      </c>
      <c r="K28" s="22" t="s">
        <v>496</v>
      </c>
    </row>
    <row r="29" ht="16.5" customHeight="1" spans="1:11">
      <c r="A29" s="20">
        <v>24</v>
      </c>
      <c r="B29" s="21" t="s">
        <v>555</v>
      </c>
      <c r="C29" s="22" t="s">
        <v>556</v>
      </c>
      <c r="D29" s="21" t="s">
        <v>499</v>
      </c>
      <c r="E29" s="190">
        <v>19200</v>
      </c>
      <c r="F29" s="191">
        <v>19200</v>
      </c>
      <c r="G29" s="23">
        <v>1</v>
      </c>
      <c r="H29" s="192" t="b">
        <v>1</v>
      </c>
      <c r="I29" s="190">
        <v>21120</v>
      </c>
      <c r="J29" s="22" t="s">
        <v>557</v>
      </c>
      <c r="K29" s="22" t="s">
        <v>496</v>
      </c>
    </row>
    <row r="30" ht="28.5" customHeight="1" spans="1:11">
      <c r="A30" s="20">
        <v>25</v>
      </c>
      <c r="B30" s="21" t="s">
        <v>558</v>
      </c>
      <c r="C30" s="22" t="s">
        <v>559</v>
      </c>
      <c r="D30" s="21" t="s">
        <v>499</v>
      </c>
      <c r="E30" s="190">
        <v>16700</v>
      </c>
      <c r="F30" s="191">
        <v>16700</v>
      </c>
      <c r="G30" s="23">
        <v>1</v>
      </c>
      <c r="H30" s="192" t="b">
        <v>1</v>
      </c>
      <c r="I30" s="190">
        <v>18370</v>
      </c>
      <c r="J30" s="22" t="s">
        <v>560</v>
      </c>
      <c r="K30" s="22" t="s">
        <v>561</v>
      </c>
    </row>
    <row r="31" ht="28.5" customHeight="1" spans="1:11">
      <c r="A31" s="20">
        <v>26</v>
      </c>
      <c r="B31" s="21" t="s">
        <v>562</v>
      </c>
      <c r="C31" s="22" t="s">
        <v>563</v>
      </c>
      <c r="D31" s="21" t="s">
        <v>499</v>
      </c>
      <c r="E31" s="190">
        <v>16450</v>
      </c>
      <c r="F31" s="191">
        <v>16450</v>
      </c>
      <c r="G31" s="23">
        <v>1</v>
      </c>
      <c r="H31" s="192" t="b">
        <v>1</v>
      </c>
      <c r="I31" s="190">
        <v>18095</v>
      </c>
      <c r="J31" s="22" t="s">
        <v>564</v>
      </c>
      <c r="K31" s="22" t="s">
        <v>565</v>
      </c>
    </row>
    <row r="32" ht="28.5" customHeight="1" spans="1:11">
      <c r="A32" s="20">
        <v>27</v>
      </c>
      <c r="B32" s="21" t="s">
        <v>566</v>
      </c>
      <c r="C32" s="22" t="s">
        <v>567</v>
      </c>
      <c r="D32" s="21" t="s">
        <v>499</v>
      </c>
      <c r="E32" s="190">
        <v>16550</v>
      </c>
      <c r="F32" s="191">
        <v>16550</v>
      </c>
      <c r="G32" s="23">
        <v>1</v>
      </c>
      <c r="H32" s="192" t="b">
        <v>1</v>
      </c>
      <c r="I32" s="190">
        <v>18205</v>
      </c>
      <c r="J32" s="22" t="s">
        <v>568</v>
      </c>
      <c r="K32" s="22" t="s">
        <v>569</v>
      </c>
    </row>
    <row r="33" ht="28.5" customHeight="1" spans="1:11">
      <c r="A33" s="20">
        <v>28</v>
      </c>
      <c r="B33" s="21" t="s">
        <v>570</v>
      </c>
      <c r="C33" s="22" t="s">
        <v>571</v>
      </c>
      <c r="D33" s="21" t="s">
        <v>124</v>
      </c>
      <c r="E33" s="190">
        <v>10400</v>
      </c>
      <c r="F33" s="191">
        <v>10400</v>
      </c>
      <c r="G33" s="23">
        <v>1</v>
      </c>
      <c r="H33" s="192" t="b">
        <v>1</v>
      </c>
      <c r="I33" s="190">
        <v>11440</v>
      </c>
      <c r="J33" s="22" t="s">
        <v>572</v>
      </c>
      <c r="K33" s="22" t="s">
        <v>573</v>
      </c>
    </row>
    <row r="34" ht="28.5" customHeight="1" spans="1:11">
      <c r="A34" s="20">
        <v>29</v>
      </c>
      <c r="B34" s="21" t="s">
        <v>574</v>
      </c>
      <c r="C34" s="22" t="s">
        <v>575</v>
      </c>
      <c r="D34" s="21" t="s">
        <v>499</v>
      </c>
      <c r="E34" s="190">
        <v>1537.5</v>
      </c>
      <c r="F34" s="191">
        <v>1537.5</v>
      </c>
      <c r="G34" s="23">
        <v>1</v>
      </c>
      <c r="H34" s="192" t="b">
        <v>1</v>
      </c>
      <c r="I34" s="190">
        <v>1660.5</v>
      </c>
      <c r="J34" s="22" t="s">
        <v>576</v>
      </c>
      <c r="K34" s="22" t="s">
        <v>577</v>
      </c>
    </row>
    <row r="35" ht="28.5" customHeight="1" spans="1:11">
      <c r="A35" s="149">
        <v>30</v>
      </c>
      <c r="B35" s="130" t="s">
        <v>578</v>
      </c>
      <c r="C35" s="33" t="s">
        <v>579</v>
      </c>
      <c r="D35" s="130" t="s">
        <v>499</v>
      </c>
      <c r="E35" s="193">
        <v>1556.019</v>
      </c>
      <c r="F35" s="194">
        <v>1556.019</v>
      </c>
      <c r="G35" s="132">
        <v>1</v>
      </c>
      <c r="H35" s="195" t="b">
        <v>1</v>
      </c>
      <c r="I35" s="193">
        <v>1711.6</v>
      </c>
      <c r="J35" s="33" t="s">
        <v>580</v>
      </c>
      <c r="K35" s="33" t="s">
        <v>581</v>
      </c>
    </row>
    <row r="36" ht="14.25" customHeight="1" spans="1:11">
      <c r="A36" s="35" t="s">
        <v>582</v>
      </c>
      <c r="B36" s="27"/>
      <c r="C36" s="27" t="s">
        <v>583</v>
      </c>
      <c r="D36" s="27"/>
      <c r="E36" s="188"/>
      <c r="F36" s="189"/>
      <c r="G36" s="137"/>
      <c r="H36" s="27"/>
      <c r="I36" s="188"/>
      <c r="J36" s="27"/>
      <c r="K36" s="27"/>
    </row>
    <row r="37" ht="16.5" customHeight="1" spans="1:11">
      <c r="A37" s="20">
        <v>1</v>
      </c>
      <c r="B37" s="21" t="s">
        <v>584</v>
      </c>
      <c r="C37" s="22" t="s">
        <v>585</v>
      </c>
      <c r="D37" s="21" t="s">
        <v>586</v>
      </c>
      <c r="E37" s="190">
        <v>251480</v>
      </c>
      <c r="F37" s="196">
        <v>251480</v>
      </c>
      <c r="G37" s="23">
        <v>1</v>
      </c>
      <c r="H37" s="192" t="b">
        <v>1</v>
      </c>
      <c r="I37" s="190"/>
      <c r="J37" s="22" t="s">
        <v>584</v>
      </c>
      <c r="K37" s="22" t="s">
        <v>587</v>
      </c>
    </row>
    <row r="38" ht="16.5" customHeight="1" spans="1:11">
      <c r="A38" s="20">
        <v>2</v>
      </c>
      <c r="B38" s="21" t="s">
        <v>584</v>
      </c>
      <c r="C38" s="22" t="s">
        <v>585</v>
      </c>
      <c r="D38" s="21" t="s">
        <v>586</v>
      </c>
      <c r="E38" s="190">
        <v>251480</v>
      </c>
      <c r="F38" s="196">
        <v>251480</v>
      </c>
      <c r="G38" s="23">
        <v>7</v>
      </c>
      <c r="H38" s="192" t="b">
        <v>1</v>
      </c>
      <c r="I38" s="190"/>
      <c r="J38" s="22" t="s">
        <v>584</v>
      </c>
      <c r="K38" s="22" t="s">
        <v>587</v>
      </c>
    </row>
    <row r="39" ht="16.5" customHeight="1" spans="1:11">
      <c r="A39" s="20">
        <v>3</v>
      </c>
      <c r="B39" s="21" t="s">
        <v>588</v>
      </c>
      <c r="C39" s="22" t="s">
        <v>589</v>
      </c>
      <c r="D39" s="21" t="s">
        <v>586</v>
      </c>
      <c r="E39" s="190">
        <v>302248</v>
      </c>
      <c r="F39" s="196">
        <v>302248</v>
      </c>
      <c r="G39" s="23">
        <v>1</v>
      </c>
      <c r="H39" s="192" t="b">
        <v>1</v>
      </c>
      <c r="I39" s="190"/>
      <c r="J39" s="22" t="s">
        <v>588</v>
      </c>
      <c r="K39" s="22" t="s">
        <v>587</v>
      </c>
    </row>
    <row r="40" ht="16.5" customHeight="1" spans="1:11">
      <c r="A40" s="149">
        <v>4</v>
      </c>
      <c r="B40" s="130" t="s">
        <v>590</v>
      </c>
      <c r="C40" s="33" t="s">
        <v>591</v>
      </c>
      <c r="D40" s="130" t="s">
        <v>586</v>
      </c>
      <c r="E40" s="193">
        <v>316205</v>
      </c>
      <c r="F40" s="197">
        <v>316205</v>
      </c>
      <c r="G40" s="132">
        <v>1</v>
      </c>
      <c r="H40" s="195" t="b">
        <v>1</v>
      </c>
      <c r="I40" s="193"/>
      <c r="J40" s="33" t="s">
        <v>590</v>
      </c>
      <c r="K40" s="33" t="s">
        <v>587</v>
      </c>
    </row>
    <row r="41" ht="14.25" customHeight="1" spans="1:11">
      <c r="A41" s="35" t="s">
        <v>592</v>
      </c>
      <c r="B41" s="27"/>
      <c r="C41" s="27" t="s">
        <v>593</v>
      </c>
      <c r="D41" s="27"/>
      <c r="E41" s="188"/>
      <c r="F41" s="189"/>
      <c r="G41" s="137"/>
      <c r="H41" s="27"/>
      <c r="I41" s="188"/>
      <c r="J41" s="27"/>
      <c r="K41" s="27"/>
    </row>
    <row r="42" ht="16.5" customHeight="1" spans="1:11">
      <c r="A42" s="20">
        <v>1</v>
      </c>
      <c r="B42" s="21" t="s">
        <v>594</v>
      </c>
      <c r="C42" s="22" t="s">
        <v>595</v>
      </c>
      <c r="D42" s="21" t="s">
        <v>596</v>
      </c>
      <c r="E42" s="190">
        <v>337989</v>
      </c>
      <c r="F42" s="196">
        <v>337989</v>
      </c>
      <c r="G42" s="23">
        <v>1</v>
      </c>
      <c r="H42" s="192" t="b">
        <v>1</v>
      </c>
      <c r="I42" s="190"/>
      <c r="J42" s="22" t="s">
        <v>597</v>
      </c>
      <c r="K42" s="22" t="s">
        <v>598</v>
      </c>
    </row>
    <row r="43" ht="16.5" customHeight="1" spans="1:11">
      <c r="A43" s="20">
        <v>2</v>
      </c>
      <c r="B43" s="21" t="s">
        <v>599</v>
      </c>
      <c r="C43" s="22" t="s">
        <v>600</v>
      </c>
      <c r="D43" s="21" t="s">
        <v>596</v>
      </c>
      <c r="E43" s="190">
        <v>2317602</v>
      </c>
      <c r="F43" s="198">
        <v>2293699</v>
      </c>
      <c r="G43" s="23">
        <v>1</v>
      </c>
      <c r="H43" s="192" t="b">
        <v>1</v>
      </c>
      <c r="I43" s="190"/>
      <c r="J43" s="22" t="s">
        <v>601</v>
      </c>
      <c r="K43" s="22" t="s">
        <v>598</v>
      </c>
    </row>
    <row r="44" ht="16.5" customHeight="1" spans="1:11">
      <c r="A44" s="20">
        <v>3</v>
      </c>
      <c r="B44" s="21" t="s">
        <v>602</v>
      </c>
      <c r="C44" s="22" t="s">
        <v>603</v>
      </c>
      <c r="D44" s="21" t="s">
        <v>596</v>
      </c>
      <c r="E44" s="190">
        <v>2459896</v>
      </c>
      <c r="F44" s="199">
        <v>2513356</v>
      </c>
      <c r="G44" s="23">
        <v>1</v>
      </c>
      <c r="H44" s="192" t="b">
        <v>1</v>
      </c>
      <c r="I44" s="190"/>
      <c r="J44" s="22" t="s">
        <v>604</v>
      </c>
      <c r="K44" s="22" t="s">
        <v>598</v>
      </c>
    </row>
    <row r="45" ht="16.5" customHeight="1" spans="1:11">
      <c r="A45" s="20">
        <v>4</v>
      </c>
      <c r="B45" s="21" t="s">
        <v>605</v>
      </c>
      <c r="C45" s="22" t="s">
        <v>606</v>
      </c>
      <c r="D45" s="21" t="s">
        <v>596</v>
      </c>
      <c r="E45" s="190">
        <v>4697773</v>
      </c>
      <c r="F45" s="199">
        <v>4823943</v>
      </c>
      <c r="G45" s="23">
        <v>1</v>
      </c>
      <c r="H45" s="192" t="b">
        <v>1</v>
      </c>
      <c r="I45" s="190"/>
      <c r="J45" s="22" t="s">
        <v>607</v>
      </c>
      <c r="K45" s="22" t="s">
        <v>598</v>
      </c>
    </row>
    <row r="46" ht="16.5" customHeight="1" spans="1:11">
      <c r="A46" s="20">
        <v>5</v>
      </c>
      <c r="B46" s="21" t="s">
        <v>608</v>
      </c>
      <c r="C46" s="22" t="s">
        <v>609</v>
      </c>
      <c r="D46" s="21" t="s">
        <v>596</v>
      </c>
      <c r="E46" s="190">
        <v>7779354</v>
      </c>
      <c r="F46" s="199">
        <v>7828124</v>
      </c>
      <c r="G46" s="23">
        <v>1</v>
      </c>
      <c r="H46" s="192" t="b">
        <v>1</v>
      </c>
      <c r="I46" s="190"/>
      <c r="J46" s="22" t="s">
        <v>610</v>
      </c>
      <c r="K46" s="22" t="s">
        <v>598</v>
      </c>
    </row>
    <row r="47" ht="16.5" customHeight="1" spans="1:11">
      <c r="A47" s="20">
        <v>6</v>
      </c>
      <c r="B47" s="21" t="s">
        <v>611</v>
      </c>
      <c r="C47" s="22" t="s">
        <v>612</v>
      </c>
      <c r="D47" s="21" t="s">
        <v>596</v>
      </c>
      <c r="E47" s="190">
        <v>3069700</v>
      </c>
      <c r="F47" s="199">
        <v>3143356</v>
      </c>
      <c r="G47" s="23">
        <v>1</v>
      </c>
      <c r="H47" s="192" t="b">
        <v>1</v>
      </c>
      <c r="I47" s="190"/>
      <c r="J47" s="22" t="s">
        <v>613</v>
      </c>
      <c r="K47" s="22" t="s">
        <v>598</v>
      </c>
    </row>
    <row r="48" ht="16.5" customHeight="1" spans="1:11">
      <c r="A48" s="20">
        <v>7</v>
      </c>
      <c r="B48" s="21" t="s">
        <v>614</v>
      </c>
      <c r="C48" s="22" t="s">
        <v>615</v>
      </c>
      <c r="D48" s="21" t="s">
        <v>596</v>
      </c>
      <c r="E48" s="190">
        <v>95300</v>
      </c>
      <c r="F48" s="196">
        <v>95300</v>
      </c>
      <c r="G48" s="23">
        <v>1</v>
      </c>
      <c r="H48" s="192" t="b">
        <v>1</v>
      </c>
      <c r="I48" s="190"/>
      <c r="J48" s="22" t="s">
        <v>616</v>
      </c>
      <c r="K48" s="22" t="s">
        <v>598</v>
      </c>
    </row>
    <row r="49" ht="16.5" customHeight="1" spans="1:11">
      <c r="A49" s="20">
        <v>8</v>
      </c>
      <c r="B49" s="21" t="s">
        <v>617</v>
      </c>
      <c r="C49" s="22" t="s">
        <v>618</v>
      </c>
      <c r="D49" s="21" t="s">
        <v>596</v>
      </c>
      <c r="E49" s="190">
        <v>846733</v>
      </c>
      <c r="F49" s="198">
        <v>791663</v>
      </c>
      <c r="G49" s="23">
        <v>1</v>
      </c>
      <c r="H49" s="192" t="b">
        <v>1</v>
      </c>
      <c r="I49" s="190"/>
      <c r="J49" s="22" t="s">
        <v>619</v>
      </c>
      <c r="K49" s="22" t="s">
        <v>598</v>
      </c>
    </row>
    <row r="50" ht="16.5" customHeight="1" spans="1:11">
      <c r="A50" s="20">
        <v>9</v>
      </c>
      <c r="B50" s="21" t="s">
        <v>620</v>
      </c>
      <c r="C50" s="22" t="s">
        <v>621</v>
      </c>
      <c r="D50" s="21" t="s">
        <v>596</v>
      </c>
      <c r="E50" s="190">
        <v>371349</v>
      </c>
      <c r="F50" s="198">
        <v>316279</v>
      </c>
      <c r="G50" s="23">
        <v>1</v>
      </c>
      <c r="H50" s="192" t="b">
        <v>1</v>
      </c>
      <c r="I50" s="190"/>
      <c r="J50" s="22" t="s">
        <v>622</v>
      </c>
      <c r="K50" s="22" t="s">
        <v>598</v>
      </c>
    </row>
    <row r="51" ht="16.5" customHeight="1" spans="1:11">
      <c r="A51" s="20">
        <v>10</v>
      </c>
      <c r="B51" s="21" t="s">
        <v>623</v>
      </c>
      <c r="C51" s="22" t="s">
        <v>624</v>
      </c>
      <c r="D51" s="21" t="s">
        <v>596</v>
      </c>
      <c r="E51" s="190">
        <v>366588</v>
      </c>
      <c r="F51" s="198">
        <v>311518</v>
      </c>
      <c r="G51" s="23">
        <v>1</v>
      </c>
      <c r="H51" s="192" t="b">
        <v>1</v>
      </c>
      <c r="I51" s="190"/>
      <c r="J51" s="22" t="s">
        <v>625</v>
      </c>
      <c r="K51" s="22" t="s">
        <v>598</v>
      </c>
    </row>
    <row r="52" ht="16.5" customHeight="1" spans="1:11">
      <c r="A52" s="20">
        <v>11</v>
      </c>
      <c r="B52" s="21" t="s">
        <v>626</v>
      </c>
      <c r="C52" s="22" t="s">
        <v>627</v>
      </c>
      <c r="D52" s="21" t="s">
        <v>596</v>
      </c>
      <c r="E52" s="190">
        <v>2674265</v>
      </c>
      <c r="F52" s="198">
        <v>2671709</v>
      </c>
      <c r="G52" s="23">
        <v>1</v>
      </c>
      <c r="H52" s="192" t="b">
        <v>1</v>
      </c>
      <c r="I52" s="190"/>
      <c r="J52" s="22" t="s">
        <v>628</v>
      </c>
      <c r="K52" s="22" t="s">
        <v>598</v>
      </c>
    </row>
    <row r="53" ht="16.5" customHeight="1" spans="1:11">
      <c r="A53" s="20">
        <v>12</v>
      </c>
      <c r="B53" s="21" t="s">
        <v>629</v>
      </c>
      <c r="C53" s="22" t="s">
        <v>630</v>
      </c>
      <c r="D53" s="21" t="s">
        <v>596</v>
      </c>
      <c r="E53" s="190">
        <v>3287886</v>
      </c>
      <c r="F53" s="198">
        <v>3285330</v>
      </c>
      <c r="G53" s="23">
        <v>1</v>
      </c>
      <c r="H53" s="192" t="b">
        <v>1</v>
      </c>
      <c r="I53" s="190"/>
      <c r="J53" s="22" t="s">
        <v>631</v>
      </c>
      <c r="K53" s="22" t="s">
        <v>598</v>
      </c>
    </row>
    <row r="54" ht="16.5" customHeight="1" spans="1:11">
      <c r="A54" s="20">
        <v>13</v>
      </c>
      <c r="B54" s="21" t="s">
        <v>632</v>
      </c>
      <c r="C54" s="22" t="s">
        <v>633</v>
      </c>
      <c r="D54" s="21" t="s">
        <v>596</v>
      </c>
      <c r="E54" s="190">
        <v>7159247</v>
      </c>
      <c r="F54" s="198">
        <v>7156691</v>
      </c>
      <c r="G54" s="23">
        <v>1</v>
      </c>
      <c r="H54" s="192" t="b">
        <v>1</v>
      </c>
      <c r="I54" s="190"/>
      <c r="J54" s="22" t="s">
        <v>634</v>
      </c>
      <c r="K54" s="22" t="s">
        <v>598</v>
      </c>
    </row>
    <row r="55" ht="16.5" customHeight="1" spans="1:11">
      <c r="A55" s="20">
        <v>14</v>
      </c>
      <c r="B55" s="21" t="s">
        <v>635</v>
      </c>
      <c r="C55" s="22" t="s">
        <v>636</v>
      </c>
      <c r="D55" s="21" t="s">
        <v>596</v>
      </c>
      <c r="E55" s="190">
        <v>362423</v>
      </c>
      <c r="F55" s="198">
        <v>307353</v>
      </c>
      <c r="G55" s="23">
        <v>1</v>
      </c>
      <c r="H55" s="192" t="b">
        <v>1</v>
      </c>
      <c r="I55" s="190"/>
      <c r="J55" s="22" t="s">
        <v>637</v>
      </c>
      <c r="K55" s="22" t="s">
        <v>598</v>
      </c>
    </row>
    <row r="56" ht="16.5" customHeight="1" spans="1:11">
      <c r="A56" s="20">
        <v>15</v>
      </c>
      <c r="B56" s="21" t="s">
        <v>638</v>
      </c>
      <c r="C56" s="22" t="s">
        <v>639</v>
      </c>
      <c r="D56" s="21" t="s">
        <v>596</v>
      </c>
      <c r="E56" s="190">
        <v>476130</v>
      </c>
      <c r="F56" s="198">
        <v>421060</v>
      </c>
      <c r="G56" s="23">
        <v>1</v>
      </c>
      <c r="H56" s="192" t="b">
        <v>1</v>
      </c>
      <c r="I56" s="190"/>
      <c r="J56" s="22" t="s">
        <v>640</v>
      </c>
      <c r="K56" s="22" t="s">
        <v>598</v>
      </c>
    </row>
    <row r="57" ht="16.5" customHeight="1" spans="1:11">
      <c r="A57" s="20">
        <v>16</v>
      </c>
      <c r="B57" s="21" t="s">
        <v>641</v>
      </c>
      <c r="C57" s="22" t="s">
        <v>642</v>
      </c>
      <c r="D57" s="21" t="s">
        <v>596</v>
      </c>
      <c r="E57" s="190">
        <v>1923562</v>
      </c>
      <c r="F57" s="199">
        <v>1979578</v>
      </c>
      <c r="G57" s="23">
        <v>1</v>
      </c>
      <c r="H57" s="192" t="b">
        <v>1</v>
      </c>
      <c r="I57" s="190"/>
      <c r="J57" s="22" t="s">
        <v>643</v>
      </c>
      <c r="K57" s="22" t="s">
        <v>598</v>
      </c>
    </row>
    <row r="58" ht="16.5" customHeight="1" spans="1:11">
      <c r="A58" s="20">
        <v>17</v>
      </c>
      <c r="B58" s="21" t="s">
        <v>644</v>
      </c>
      <c r="C58" s="22" t="s">
        <v>645</v>
      </c>
      <c r="D58" s="21" t="s">
        <v>596</v>
      </c>
      <c r="E58" s="190">
        <v>460598</v>
      </c>
      <c r="F58" s="198">
        <v>458042</v>
      </c>
      <c r="G58" s="23">
        <v>1</v>
      </c>
      <c r="H58" s="192" t="b">
        <v>1</v>
      </c>
      <c r="I58" s="190"/>
      <c r="J58" s="22" t="s">
        <v>646</v>
      </c>
      <c r="K58" s="22" t="s">
        <v>598</v>
      </c>
    </row>
    <row r="59" ht="16.5" customHeight="1" spans="1:11">
      <c r="A59" s="20">
        <v>18</v>
      </c>
      <c r="B59" s="21" t="s">
        <v>647</v>
      </c>
      <c r="C59" s="22" t="s">
        <v>648</v>
      </c>
      <c r="D59" s="21" t="s">
        <v>596</v>
      </c>
      <c r="E59" s="190">
        <v>3424095</v>
      </c>
      <c r="F59" s="198">
        <v>3421539</v>
      </c>
      <c r="G59" s="23">
        <v>1</v>
      </c>
      <c r="H59" s="192" t="b">
        <v>1</v>
      </c>
      <c r="I59" s="190"/>
      <c r="J59" s="22" t="s">
        <v>649</v>
      </c>
      <c r="K59" s="22" t="s">
        <v>598</v>
      </c>
    </row>
    <row r="60" ht="16.5" customHeight="1" spans="1:11">
      <c r="A60" s="20">
        <v>19</v>
      </c>
      <c r="B60" s="21" t="s">
        <v>650</v>
      </c>
      <c r="C60" s="22" t="s">
        <v>651</v>
      </c>
      <c r="D60" s="21" t="s">
        <v>596</v>
      </c>
      <c r="E60" s="190">
        <v>411127</v>
      </c>
      <c r="F60" s="198">
        <v>356057</v>
      </c>
      <c r="G60" s="23">
        <v>1</v>
      </c>
      <c r="H60" s="192" t="b">
        <v>1</v>
      </c>
      <c r="I60" s="190"/>
      <c r="J60" s="22" t="s">
        <v>652</v>
      </c>
      <c r="K60" s="22" t="s">
        <v>598</v>
      </c>
    </row>
    <row r="61" ht="16.5" customHeight="1" spans="1:11">
      <c r="A61" s="20">
        <v>20</v>
      </c>
      <c r="B61" s="21" t="s">
        <v>653</v>
      </c>
      <c r="C61" s="22" t="s">
        <v>654</v>
      </c>
      <c r="D61" s="21" t="s">
        <v>596</v>
      </c>
      <c r="E61" s="190">
        <v>384804</v>
      </c>
      <c r="F61" s="198">
        <v>329734</v>
      </c>
      <c r="G61" s="23">
        <v>1</v>
      </c>
      <c r="H61" s="192" t="b">
        <v>1</v>
      </c>
      <c r="I61" s="190"/>
      <c r="J61" s="22" t="s">
        <v>655</v>
      </c>
      <c r="K61" s="22" t="s">
        <v>598</v>
      </c>
    </row>
    <row r="62" ht="16.5" customHeight="1" spans="1:11">
      <c r="A62" s="20">
        <v>21</v>
      </c>
      <c r="B62" s="21" t="s">
        <v>656</v>
      </c>
      <c r="C62" s="22" t="s">
        <v>657</v>
      </c>
      <c r="D62" s="21" t="s">
        <v>596</v>
      </c>
      <c r="E62" s="190">
        <v>2356356</v>
      </c>
      <c r="F62" s="198">
        <v>2353800</v>
      </c>
      <c r="G62" s="23">
        <v>1</v>
      </c>
      <c r="H62" s="192" t="b">
        <v>1</v>
      </c>
      <c r="I62" s="190"/>
      <c r="J62" s="22" t="s">
        <v>658</v>
      </c>
      <c r="K62" s="22" t="s">
        <v>598</v>
      </c>
    </row>
    <row r="63" ht="16.5" customHeight="1" spans="1:11">
      <c r="A63" s="20">
        <v>22</v>
      </c>
      <c r="B63" s="21" t="s">
        <v>659</v>
      </c>
      <c r="C63" s="22" t="s">
        <v>660</v>
      </c>
      <c r="D63" s="21" t="s">
        <v>596</v>
      </c>
      <c r="E63" s="190">
        <v>538833</v>
      </c>
      <c r="F63" s="198">
        <v>483763</v>
      </c>
      <c r="G63" s="23">
        <v>1</v>
      </c>
      <c r="H63" s="192" t="b">
        <v>1</v>
      </c>
      <c r="I63" s="190"/>
      <c r="J63" s="22" t="s">
        <v>661</v>
      </c>
      <c r="K63" s="22" t="s">
        <v>598</v>
      </c>
    </row>
    <row r="64" ht="16.5" customHeight="1" spans="1:11">
      <c r="A64" s="20">
        <v>23</v>
      </c>
      <c r="B64" s="21" t="s">
        <v>662</v>
      </c>
      <c r="C64" s="22" t="s">
        <v>663</v>
      </c>
      <c r="D64" s="21" t="s">
        <v>596</v>
      </c>
      <c r="E64" s="190">
        <v>921408</v>
      </c>
      <c r="F64" s="198">
        <v>866338</v>
      </c>
      <c r="G64" s="23">
        <v>1</v>
      </c>
      <c r="H64" s="192" t="b">
        <v>1</v>
      </c>
      <c r="I64" s="190"/>
      <c r="J64" s="22" t="s">
        <v>664</v>
      </c>
      <c r="K64" s="22" t="s">
        <v>598</v>
      </c>
    </row>
    <row r="65" ht="16.5" customHeight="1" spans="1:11">
      <c r="A65" s="20">
        <v>24</v>
      </c>
      <c r="B65" s="21" t="s">
        <v>665</v>
      </c>
      <c r="C65" s="22" t="s">
        <v>666</v>
      </c>
      <c r="D65" s="21" t="s">
        <v>596</v>
      </c>
      <c r="E65" s="190">
        <v>1967179</v>
      </c>
      <c r="F65" s="198">
        <v>1958073</v>
      </c>
      <c r="G65" s="23">
        <v>1</v>
      </c>
      <c r="H65" s="192" t="b">
        <v>1</v>
      </c>
      <c r="I65" s="190"/>
      <c r="J65" s="22" t="s">
        <v>667</v>
      </c>
      <c r="K65" s="22" t="s">
        <v>598</v>
      </c>
    </row>
    <row r="66" ht="16.5" customHeight="1" spans="1:11">
      <c r="A66" s="20">
        <v>25</v>
      </c>
      <c r="B66" s="21" t="s">
        <v>665</v>
      </c>
      <c r="C66" s="22" t="s">
        <v>666</v>
      </c>
      <c r="D66" s="21" t="s">
        <v>596</v>
      </c>
      <c r="E66" s="190">
        <v>1967179</v>
      </c>
      <c r="F66" s="198">
        <v>1958073</v>
      </c>
      <c r="G66" s="23">
        <v>4</v>
      </c>
      <c r="H66" s="192" t="b">
        <v>1</v>
      </c>
      <c r="I66" s="190"/>
      <c r="J66" s="22" t="s">
        <v>667</v>
      </c>
      <c r="K66" s="22" t="s">
        <v>598</v>
      </c>
    </row>
    <row r="67" ht="16.5" customHeight="1" spans="1:11">
      <c r="A67" s="20">
        <v>26</v>
      </c>
      <c r="B67" s="21" t="s">
        <v>668</v>
      </c>
      <c r="C67" s="22" t="s">
        <v>669</v>
      </c>
      <c r="D67" s="21" t="s">
        <v>596</v>
      </c>
      <c r="E67" s="190">
        <v>542108</v>
      </c>
      <c r="F67" s="196">
        <v>542108</v>
      </c>
      <c r="G67" s="23">
        <v>1</v>
      </c>
      <c r="H67" s="192" t="b">
        <v>1</v>
      </c>
      <c r="I67" s="190"/>
      <c r="J67" s="22" t="s">
        <v>670</v>
      </c>
      <c r="K67" s="22" t="s">
        <v>598</v>
      </c>
    </row>
    <row r="68" ht="16.5" customHeight="1" spans="1:11">
      <c r="A68" s="20">
        <v>27</v>
      </c>
      <c r="B68" s="21" t="s">
        <v>671</v>
      </c>
      <c r="C68" s="22" t="s">
        <v>672</v>
      </c>
      <c r="D68" s="21" t="s">
        <v>596</v>
      </c>
      <c r="E68" s="190">
        <v>891221</v>
      </c>
      <c r="F68" s="196">
        <v>891221</v>
      </c>
      <c r="G68" s="23">
        <v>1</v>
      </c>
      <c r="H68" s="192" t="b">
        <v>1</v>
      </c>
      <c r="I68" s="190"/>
      <c r="J68" s="22" t="s">
        <v>673</v>
      </c>
      <c r="K68" s="22" t="s">
        <v>598</v>
      </c>
    </row>
    <row r="69" ht="16.5" customHeight="1" spans="1:11">
      <c r="A69" s="149">
        <v>28</v>
      </c>
      <c r="B69" s="130" t="s">
        <v>674</v>
      </c>
      <c r="C69" s="33" t="s">
        <v>675</v>
      </c>
      <c r="D69" s="130" t="s">
        <v>596</v>
      </c>
      <c r="E69" s="193">
        <v>6170170</v>
      </c>
      <c r="F69" s="200">
        <v>6280808</v>
      </c>
      <c r="G69" s="132">
        <v>1</v>
      </c>
      <c r="H69" s="195" t="b">
        <v>1</v>
      </c>
      <c r="I69" s="193"/>
      <c r="J69" s="33" t="s">
        <v>676</v>
      </c>
      <c r="K69" s="33" t="s">
        <v>598</v>
      </c>
    </row>
  </sheetData>
  <mergeCells count="2">
    <mergeCell ref="A1:K1"/>
    <mergeCell ref="A2:K2"/>
  </mergeCells>
  <pageMargins left="1.22916666666667" right="0" top="0.0416666666666667" bottom="0.208333333333333" header="0.572916666666667" footer="0.40625"/>
  <pageSetup paperSize="9" orientation="landscape" blackAndWhite="1" useFirstPageNumber="1"/>
  <headerFooter alignWithMargins="0">
    <oddFooter>&amp;C&amp;P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7"/>
  <sheetViews>
    <sheetView zoomScaleSheetLayoutView="60" topLeftCell="A16" workbookViewId="0">
      <selection activeCell="E30" sqref="E30"/>
    </sheetView>
  </sheetViews>
  <sheetFormatPr defaultColWidth="10" defaultRowHeight="15" customHeight="1" outlineLevelCol="4"/>
  <cols>
    <col min="1" max="1" width="10" style="17" customWidth="1"/>
    <col min="2" max="2" width="48.3333333333333" style="17" customWidth="1"/>
    <col min="3" max="3" width="11.6666666666667" style="17" customWidth="1"/>
    <col min="4" max="4" width="15" style="17" customWidth="1"/>
    <col min="5" max="5" width="38.3333333333333" style="17" customWidth="1"/>
    <col min="6" max="16384" width="10" style="17"/>
  </cols>
  <sheetData>
    <row r="1" ht="26.25" customHeight="1" spans="1:4">
      <c r="A1" s="8" t="s">
        <v>677</v>
      </c>
    </row>
    <row r="2" ht="32.25" customHeight="1" spans="1:4">
      <c r="A2" s="9" t="s">
        <v>2</v>
      </c>
    </row>
    <row r="3" s="173" customFormat="1" ht="37.5" customHeight="1" spans="1:4">
      <c r="A3" s="174" t="s">
        <v>678</v>
      </c>
    </row>
    <row r="4" ht="26.25" customHeight="1" spans="1:4">
      <c r="A4" s="18" t="s">
        <v>4</v>
      </c>
      <c r="B4" s="86" t="s">
        <v>679</v>
      </c>
      <c r="C4" s="19"/>
      <c r="D4" s="19" t="s">
        <v>680</v>
      </c>
    </row>
    <row r="5" hidden="1" customHeight="1" spans="1:4">
      <c r="A5" s="162"/>
      <c r="B5" s="175" t="s">
        <v>681</v>
      </c>
      <c r="C5" s="22"/>
      <c r="D5" s="176">
        <v>0</v>
      </c>
    </row>
    <row r="6" customHeight="1" spans="1:4">
      <c r="A6" s="162">
        <v>1</v>
      </c>
      <c r="B6" s="175" t="s">
        <v>682</v>
      </c>
      <c r="C6" s="22"/>
      <c r="D6" s="176">
        <v>0</v>
      </c>
    </row>
    <row r="7" customHeight="1" spans="1:4">
      <c r="A7" s="162">
        <v>2</v>
      </c>
      <c r="B7" s="175" t="s">
        <v>683</v>
      </c>
      <c r="C7" s="22"/>
      <c r="D7" s="176">
        <v>26</v>
      </c>
    </row>
    <row r="8" customHeight="1" spans="1:4">
      <c r="A8" s="164">
        <v>3</v>
      </c>
      <c r="B8" s="177" t="s">
        <v>684</v>
      </c>
      <c r="C8" s="33"/>
      <c r="D8" s="178">
        <v>1</v>
      </c>
    </row>
    <row r="9" s="173" customFormat="1" ht="37.5" customHeight="1" spans="1:4">
      <c r="A9" s="174" t="s">
        <v>685</v>
      </c>
    </row>
    <row r="10" ht="26.25" customHeight="1" spans="1:4">
      <c r="A10" s="18" t="s">
        <v>4</v>
      </c>
      <c r="B10" s="86" t="s">
        <v>686</v>
      </c>
      <c r="C10" s="19"/>
      <c r="D10" s="19" t="s">
        <v>687</v>
      </c>
    </row>
    <row r="11" customHeight="1" spans="1:4">
      <c r="A11" s="162">
        <v>1</v>
      </c>
      <c r="B11" s="175" t="s">
        <v>688</v>
      </c>
      <c r="C11" s="22"/>
      <c r="D11" s="179">
        <v>0</v>
      </c>
    </row>
    <row r="12" customHeight="1" spans="1:4">
      <c r="A12" s="162">
        <v>2</v>
      </c>
      <c r="B12" s="175" t="s">
        <v>689</v>
      </c>
      <c r="C12" s="22"/>
      <c r="D12" s="179">
        <v>0</v>
      </c>
    </row>
    <row r="13" customHeight="1" spans="1:4">
      <c r="A13" s="162">
        <v>3</v>
      </c>
      <c r="B13" s="175" t="s">
        <v>690</v>
      </c>
      <c r="C13" s="22"/>
      <c r="D13" s="179">
        <v>0</v>
      </c>
    </row>
    <row r="14" customHeight="1" spans="1:4">
      <c r="A14" s="162">
        <v>4</v>
      </c>
      <c r="B14" s="175" t="s">
        <v>691</v>
      </c>
      <c r="C14" s="22"/>
      <c r="D14" s="179">
        <v>0</v>
      </c>
    </row>
    <row r="15" customHeight="1" spans="1:4">
      <c r="A15" s="162">
        <v>5</v>
      </c>
      <c r="B15" s="175" t="s">
        <v>692</v>
      </c>
      <c r="C15" s="22"/>
      <c r="D15" s="179">
        <v>0</v>
      </c>
    </row>
    <row r="16" customHeight="1" spans="1:4">
      <c r="A16" s="162">
        <v>6</v>
      </c>
      <c r="B16" s="175" t="s">
        <v>693</v>
      </c>
      <c r="C16" s="22"/>
      <c r="D16" s="179">
        <v>0</v>
      </c>
    </row>
    <row r="17" customHeight="1" spans="1:5">
      <c r="A17" s="162">
        <v>7</v>
      </c>
      <c r="B17" s="175" t="s">
        <v>694</v>
      </c>
      <c r="C17" s="22"/>
      <c r="D17" s="179">
        <v>0</v>
      </c>
    </row>
    <row r="18" customHeight="1" spans="1:5">
      <c r="A18" s="162">
        <v>8</v>
      </c>
      <c r="B18" s="175" t="s">
        <v>695</v>
      </c>
      <c r="C18" s="22"/>
      <c r="D18" s="179">
        <v>0</v>
      </c>
    </row>
    <row r="19" customHeight="1" spans="1:5">
      <c r="A19" s="162">
        <v>9</v>
      </c>
      <c r="B19" s="175" t="s">
        <v>696</v>
      </c>
      <c r="C19" s="22"/>
      <c r="D19" s="179">
        <v>0</v>
      </c>
    </row>
    <row r="20" customHeight="1" spans="1:5">
      <c r="A20" s="164">
        <v>10</v>
      </c>
      <c r="B20" s="177" t="s">
        <v>697</v>
      </c>
      <c r="C20" s="33"/>
      <c r="D20" s="180">
        <v>0</v>
      </c>
    </row>
    <row r="21" s="173" customFormat="1" ht="37.5" customHeight="1" spans="1:5">
      <c r="A21" s="174" t="s">
        <v>698</v>
      </c>
    </row>
    <row r="22" ht="26.25" customHeight="1" spans="1:5">
      <c r="A22" s="18" t="s">
        <v>4</v>
      </c>
      <c r="B22" s="19" t="s">
        <v>699</v>
      </c>
      <c r="C22" s="19" t="s">
        <v>466</v>
      </c>
      <c r="D22" s="19" t="s">
        <v>18</v>
      </c>
    </row>
    <row r="23" customHeight="1" spans="1:5">
      <c r="A23" s="162">
        <v>1</v>
      </c>
      <c r="B23" s="181" t="s">
        <v>700</v>
      </c>
      <c r="C23" s="21" t="s">
        <v>701</v>
      </c>
      <c r="D23" s="182">
        <v>27620</v>
      </c>
      <c r="E23" s="183"/>
    </row>
    <row r="24" customHeight="1" spans="1:5">
      <c r="A24" s="162">
        <v>2</v>
      </c>
      <c r="B24" s="181" t="s">
        <v>702</v>
      </c>
      <c r="C24" s="21" t="s">
        <v>701</v>
      </c>
      <c r="D24" s="182">
        <v>14328.9</v>
      </c>
    </row>
    <row r="25" ht="30" customHeight="1" spans="1:5">
      <c r="A25" s="162">
        <v>3</v>
      </c>
      <c r="B25" s="181" t="s">
        <v>703</v>
      </c>
      <c r="C25" s="21" t="s">
        <v>704</v>
      </c>
      <c r="D25" s="182">
        <v>1987</v>
      </c>
      <c r="E25" s="17" t="s">
        <v>705</v>
      </c>
    </row>
    <row r="26" ht="30" customHeight="1" spans="1:5">
      <c r="A26" s="164">
        <v>4</v>
      </c>
      <c r="B26" s="184" t="s">
        <v>706</v>
      </c>
      <c r="C26" s="130" t="s">
        <v>701</v>
      </c>
      <c r="D26" s="185">
        <v>22380</v>
      </c>
      <c r="E26" s="17" t="s">
        <v>707</v>
      </c>
    </row>
    <row r="27" s="173" customFormat="1" ht="37.5" customHeight="1" spans="1:5">
      <c r="A27" s="174" t="s">
        <v>708</v>
      </c>
    </row>
    <row r="28" ht="26.25" customHeight="1" spans="1:5">
      <c r="A28" s="18" t="s">
        <v>4</v>
      </c>
      <c r="B28" s="86" t="s">
        <v>709</v>
      </c>
      <c r="C28" s="19"/>
      <c r="D28" s="19" t="s">
        <v>469</v>
      </c>
    </row>
    <row r="29" customHeight="1" spans="1:5">
      <c r="A29" s="162">
        <v>1</v>
      </c>
      <c r="B29" s="175" t="s">
        <v>710</v>
      </c>
      <c r="C29" s="22"/>
      <c r="D29" s="186">
        <v>1.03</v>
      </c>
    </row>
    <row r="30" customHeight="1" spans="1:5">
      <c r="A30" s="162">
        <v>2</v>
      </c>
      <c r="B30" s="175" t="s">
        <v>711</v>
      </c>
      <c r="C30" s="22"/>
      <c r="D30" s="186">
        <v>1</v>
      </c>
    </row>
    <row r="31" customHeight="1" spans="1:5">
      <c r="A31" s="162">
        <v>3</v>
      </c>
      <c r="B31" s="175" t="s">
        <v>712</v>
      </c>
      <c r="C31" s="22"/>
      <c r="D31" s="186">
        <v>1.05</v>
      </c>
    </row>
    <row r="32" customHeight="1" spans="1:5">
      <c r="A32" s="164">
        <v>4</v>
      </c>
      <c r="B32" s="177" t="s">
        <v>713</v>
      </c>
      <c r="C32" s="33"/>
      <c r="D32" s="178">
        <v>1.02</v>
      </c>
    </row>
    <row r="33" s="173" customFormat="1" ht="37.5" customHeight="1" spans="1:5">
      <c r="A33" s="174" t="s">
        <v>714</v>
      </c>
    </row>
    <row r="34" ht="26.25" customHeight="1" spans="1:5">
      <c r="A34" s="18" t="s">
        <v>4</v>
      </c>
      <c r="B34" s="86" t="s">
        <v>699</v>
      </c>
      <c r="C34" s="19"/>
      <c r="D34" s="19" t="s">
        <v>680</v>
      </c>
    </row>
    <row r="35" customHeight="1" spans="1:5">
      <c r="A35" s="162">
        <v>1</v>
      </c>
      <c r="B35" s="175" t="s">
        <v>715</v>
      </c>
      <c r="C35" s="22"/>
      <c r="D35" s="176">
        <v>30</v>
      </c>
    </row>
    <row r="36" customHeight="1" spans="1:5">
      <c r="A36" s="164">
        <v>2</v>
      </c>
      <c r="B36" s="177" t="s">
        <v>716</v>
      </c>
      <c r="C36" s="33"/>
      <c r="D36" s="180">
        <v>0.1</v>
      </c>
    </row>
    <row r="37" s="173" customFormat="1" ht="37.5" customHeight="1" spans="1:5">
      <c r="A37" s="174" t="s">
        <v>717</v>
      </c>
    </row>
    <row r="38" ht="26.25" customHeight="1" spans="1:5">
      <c r="A38" s="18" t="s">
        <v>4</v>
      </c>
      <c r="B38" s="86" t="s">
        <v>718</v>
      </c>
      <c r="C38" s="19"/>
      <c r="D38" s="19" t="s">
        <v>719</v>
      </c>
    </row>
    <row r="39" customHeight="1" spans="1:5">
      <c r="A39" s="162">
        <v>1</v>
      </c>
      <c r="B39" s="175" t="s">
        <v>720</v>
      </c>
      <c r="C39" s="22"/>
      <c r="D39" s="176">
        <v>1</v>
      </c>
      <c r="E39" s="17">
        <f>D39</f>
        <v>1</v>
      </c>
    </row>
    <row r="40" customHeight="1" spans="1:5">
      <c r="A40" s="162">
        <v>2</v>
      </c>
      <c r="B40" s="175" t="s">
        <v>721</v>
      </c>
      <c r="C40" s="22"/>
      <c r="D40" s="176">
        <v>0</v>
      </c>
      <c r="E40" s="17">
        <f>D40</f>
        <v>0</v>
      </c>
    </row>
    <row r="41" customHeight="1" spans="1:5">
      <c r="A41" s="162">
        <v>3</v>
      </c>
      <c r="B41" s="175" t="s">
        <v>722</v>
      </c>
      <c r="C41" s="22"/>
      <c r="D41" s="176">
        <v>0</v>
      </c>
    </row>
    <row r="42" customHeight="1" spans="1:5">
      <c r="A42" s="164">
        <v>4</v>
      </c>
      <c r="B42" s="177" t="s">
        <v>723</v>
      </c>
      <c r="C42" s="33"/>
      <c r="D42" s="187">
        <v>3</v>
      </c>
    </row>
    <row r="43" s="173" customFormat="1" ht="37.5" customHeight="1" spans="1:5">
      <c r="A43" s="174" t="s">
        <v>724</v>
      </c>
    </row>
    <row r="44" ht="26.25" customHeight="1" spans="1:5">
      <c r="A44" s="18" t="s">
        <v>4</v>
      </c>
      <c r="B44" s="86" t="s">
        <v>725</v>
      </c>
      <c r="C44" s="19"/>
      <c r="D44" s="19" t="s">
        <v>726</v>
      </c>
    </row>
    <row r="45" customHeight="1" spans="1:5">
      <c r="A45" s="162">
        <v>1</v>
      </c>
      <c r="B45" s="175" t="s">
        <v>727</v>
      </c>
      <c r="C45" s="22"/>
      <c r="D45" s="21" t="s">
        <v>728</v>
      </c>
    </row>
    <row r="46" customHeight="1" spans="1:5">
      <c r="A46" s="162">
        <v>2</v>
      </c>
      <c r="B46" s="175" t="s">
        <v>729</v>
      </c>
      <c r="C46" s="22"/>
      <c r="D46" s="21" t="s">
        <v>730</v>
      </c>
    </row>
    <row r="47" customHeight="1" spans="1:5">
      <c r="A47" s="164">
        <v>3</v>
      </c>
      <c r="B47" s="177" t="s">
        <v>731</v>
      </c>
      <c r="C47" s="33"/>
      <c r="D47" s="130" t="s">
        <v>732</v>
      </c>
    </row>
  </sheetData>
  <mergeCells count="44">
    <mergeCell ref="A1:D1"/>
    <mergeCell ref="A2:D2"/>
    <mergeCell ref="A3:D3"/>
    <mergeCell ref="B4:C4"/>
    <mergeCell ref="B5:C5"/>
    <mergeCell ref="B6:C6"/>
    <mergeCell ref="B7:C7"/>
    <mergeCell ref="B8:C8"/>
    <mergeCell ref="A9:D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A21:D21"/>
    <mergeCell ref="A27:D27"/>
    <mergeCell ref="B28:C28"/>
    <mergeCell ref="B29:C29"/>
    <mergeCell ref="B30:C30"/>
    <mergeCell ref="B31:C31"/>
    <mergeCell ref="B32:C32"/>
    <mergeCell ref="A33:D33"/>
    <mergeCell ref="B34:C34"/>
    <mergeCell ref="B35:C35"/>
    <mergeCell ref="B36:C36"/>
    <mergeCell ref="A37:D37"/>
    <mergeCell ref="B38:C38"/>
    <mergeCell ref="B39:C39"/>
    <mergeCell ref="B40:C40"/>
    <mergeCell ref="B41:C41"/>
    <mergeCell ref="B42:C42"/>
    <mergeCell ref="A43:D43"/>
    <mergeCell ref="B44:C44"/>
    <mergeCell ref="B45:C45"/>
    <mergeCell ref="B46:C46"/>
    <mergeCell ref="B47:C47"/>
    <mergeCell ref="E6:E7"/>
    <mergeCell ref="E23:E24"/>
  </mergeCells>
  <pageMargins left="1.22916666666667" right="0" top="0.0416666666666667" bottom="0.208333333333333" header="0.572916666666667" footer="0.40625"/>
  <pageSetup paperSize="9" orientation="landscape" blackAndWhite="1" useFirstPageNumber="1"/>
  <headerFooter alignWithMargins="0">
    <oddFooter>&amp;C&amp;P</oddFooter>
  </headerFooter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0"/>
  <sheetViews>
    <sheetView zoomScaleSheetLayoutView="60" workbookViewId="0">
      <selection activeCell="A8" sqref="A8"/>
    </sheetView>
  </sheetViews>
  <sheetFormatPr defaultColWidth="10" defaultRowHeight="15" customHeight="1"/>
  <cols>
    <col min="1" max="1" width="10" style="17" customWidth="1"/>
    <col min="2" max="2" width="12.5" style="17" customWidth="1"/>
    <col min="3" max="3" width="33.3333333333333" style="17" customWidth="1"/>
    <col min="4" max="4" width="11.6666666666667" style="17" customWidth="1"/>
    <col min="5" max="5" width="9.16666666666667" style="17" customWidth="1"/>
    <col min="6" max="7" width="15" style="17" customWidth="1"/>
    <col min="8" max="19" width="15" style="17" hidden="1" customWidth="1"/>
    <col min="20" max="20" width="15" style="17" customWidth="1"/>
    <col min="21" max="21" width="16.6666666666667" style="34" hidden="1" customWidth="1"/>
    <col min="22" max="16384" width="10" style="17"/>
  </cols>
  <sheetData>
    <row r="1" ht="26.25" customHeight="1" spans="1:21">
      <c r="A1" s="8" t="s">
        <v>733</v>
      </c>
    </row>
    <row r="2" customHeight="1" spans="1:21">
      <c r="A2" s="151" t="s">
        <v>734</v>
      </c>
    </row>
    <row r="3" ht="32.25" customHeight="1" spans="1:21">
      <c r="A3" s="9" t="s">
        <v>2</v>
      </c>
    </row>
    <row r="4" ht="22.5" customHeight="1" spans="1:21">
      <c r="A4" s="152" t="s">
        <v>735</v>
      </c>
    </row>
    <row r="5" ht="27.75" customHeight="1" spans="1:21">
      <c r="A5" s="64" t="s">
        <v>4</v>
      </c>
      <c r="B5" s="65" t="s">
        <v>464</v>
      </c>
      <c r="C5" s="65" t="s">
        <v>736</v>
      </c>
      <c r="D5" s="65" t="s">
        <v>466</v>
      </c>
      <c r="E5" s="65" t="s">
        <v>737</v>
      </c>
      <c r="F5" s="65" t="s">
        <v>738</v>
      </c>
      <c r="G5" s="65" t="s">
        <v>739</v>
      </c>
      <c r="H5" s="65" t="s">
        <v>740</v>
      </c>
      <c r="I5" s="86" t="s">
        <v>741</v>
      </c>
      <c r="J5" s="86"/>
      <c r="K5" s="86"/>
      <c r="L5" s="86"/>
      <c r="M5" s="86"/>
      <c r="N5" s="86"/>
      <c r="O5" s="86"/>
      <c r="P5" s="86"/>
      <c r="Q5" s="86"/>
      <c r="R5" s="19"/>
      <c r="S5" s="65" t="s">
        <v>742</v>
      </c>
      <c r="T5" s="65" t="s">
        <v>743</v>
      </c>
      <c r="U5" s="34" t="s">
        <v>744</v>
      </c>
    </row>
    <row r="6" ht="45" customHeight="1" spans="1:21">
      <c r="A6" s="168"/>
      <c r="B6" s="169"/>
      <c r="C6" s="169"/>
      <c r="D6" s="169"/>
      <c r="E6" s="169"/>
      <c r="F6" s="169"/>
      <c r="G6" s="169"/>
      <c r="H6" s="169"/>
      <c r="I6" s="19" t="s">
        <v>745</v>
      </c>
      <c r="J6" s="19" t="s">
        <v>746</v>
      </c>
      <c r="K6" s="19" t="s">
        <v>747</v>
      </c>
      <c r="L6" s="19" t="s">
        <v>748</v>
      </c>
      <c r="M6" s="19" t="s">
        <v>749</v>
      </c>
      <c r="N6" s="19" t="s">
        <v>750</v>
      </c>
      <c r="O6" s="19" t="s">
        <v>751</v>
      </c>
      <c r="P6" s="19" t="s">
        <v>752</v>
      </c>
      <c r="Q6" s="19" t="s">
        <v>753</v>
      </c>
      <c r="R6" s="19" t="s">
        <v>754</v>
      </c>
      <c r="S6" s="169"/>
      <c r="T6" s="169"/>
    </row>
    <row r="7" ht="27.75" customHeight="1" spans="1:21">
      <c r="A7" s="147"/>
      <c r="B7" s="116"/>
      <c r="C7" s="116"/>
      <c r="D7" s="116"/>
      <c r="E7" s="116"/>
      <c r="F7" s="116"/>
      <c r="G7" s="116"/>
      <c r="H7" s="116"/>
      <c r="I7" s="170">
        <v>0</v>
      </c>
      <c r="J7" s="170">
        <v>0</v>
      </c>
      <c r="K7" s="170">
        <v>0</v>
      </c>
      <c r="L7" s="170">
        <v>0</v>
      </c>
      <c r="M7" s="170">
        <v>0</v>
      </c>
      <c r="N7" s="170">
        <v>0</v>
      </c>
      <c r="O7" s="170">
        <v>0</v>
      </c>
      <c r="P7" s="170">
        <v>0</v>
      </c>
      <c r="Q7" s="170">
        <v>0</v>
      </c>
      <c r="R7" s="170">
        <v>0</v>
      </c>
      <c r="S7" s="116"/>
      <c r="T7" s="116"/>
    </row>
    <row r="8" ht="15.75" customHeight="1" spans="1:21">
      <c r="A8" s="162">
        <v>1</v>
      </c>
      <c r="B8" s="21" t="s">
        <v>584</v>
      </c>
      <c r="C8" s="171" t="s">
        <v>585</v>
      </c>
      <c r="D8" s="21" t="s">
        <v>586</v>
      </c>
      <c r="E8" s="50"/>
      <c r="F8" s="24"/>
      <c r="G8" s="23"/>
      <c r="H8" s="24"/>
      <c r="I8" s="24"/>
      <c r="J8" s="24">
        <f>J7*H8</f>
        <v>0</v>
      </c>
      <c r="K8" s="24">
        <f>K7*H8</f>
        <v>0</v>
      </c>
      <c r="L8" s="24">
        <f>L7*H8</f>
        <v>0</v>
      </c>
      <c r="M8" s="24"/>
      <c r="N8" s="24"/>
      <c r="O8" s="24">
        <f>O7*H8</f>
        <v>0</v>
      </c>
      <c r="P8" s="24"/>
      <c r="Q8" s="24">
        <f>Q7*H8</f>
        <v>0</v>
      </c>
      <c r="R8" s="24">
        <f>R7*H8</f>
        <v>0</v>
      </c>
      <c r="S8" s="22"/>
      <c r="T8" s="25">
        <v>0</v>
      </c>
    </row>
    <row r="9" ht="15.75" customHeight="1" spans="1:21">
      <c r="A9" s="162">
        <v>2</v>
      </c>
      <c r="B9" s="21" t="s">
        <v>588</v>
      </c>
      <c r="C9" s="171" t="s">
        <v>589</v>
      </c>
      <c r="D9" s="21" t="s">
        <v>586</v>
      </c>
      <c r="E9" s="50"/>
      <c r="F9" s="24"/>
      <c r="G9" s="23"/>
      <c r="H9" s="24"/>
      <c r="I9" s="24"/>
      <c r="J9" s="24">
        <f>J7*H9</f>
        <v>0</v>
      </c>
      <c r="K9" s="24">
        <f>K7*H9</f>
        <v>0</v>
      </c>
      <c r="L9" s="24">
        <f>L7*H9</f>
        <v>0</v>
      </c>
      <c r="M9" s="24"/>
      <c r="N9" s="24"/>
      <c r="O9" s="24">
        <f>O7*H9</f>
        <v>0</v>
      </c>
      <c r="P9" s="24"/>
      <c r="Q9" s="24">
        <f>Q7*H9</f>
        <v>0</v>
      </c>
      <c r="R9" s="24">
        <f>R7*H9</f>
        <v>0</v>
      </c>
      <c r="S9" s="22"/>
      <c r="T9" s="25">
        <v>0</v>
      </c>
    </row>
    <row r="10" ht="15.75" customHeight="1" spans="1:21">
      <c r="A10" s="164">
        <v>3</v>
      </c>
      <c r="B10" s="130" t="s">
        <v>590</v>
      </c>
      <c r="C10" s="172" t="s">
        <v>591</v>
      </c>
      <c r="D10" s="130" t="s">
        <v>586</v>
      </c>
      <c r="E10" s="131"/>
      <c r="F10" s="135"/>
      <c r="G10" s="132"/>
      <c r="H10" s="135"/>
      <c r="I10" s="135"/>
      <c r="J10" s="135">
        <f>J7*H10</f>
        <v>0</v>
      </c>
      <c r="K10" s="135">
        <f>K7*H10</f>
        <v>0</v>
      </c>
      <c r="L10" s="135">
        <f>L7*H10</f>
        <v>0</v>
      </c>
      <c r="M10" s="135"/>
      <c r="N10" s="135"/>
      <c r="O10" s="135">
        <f>O7*H10</f>
        <v>0</v>
      </c>
      <c r="P10" s="135"/>
      <c r="Q10" s="135">
        <f>Q7*H10</f>
        <v>0</v>
      </c>
      <c r="R10" s="135">
        <f>R7*H10</f>
        <v>0</v>
      </c>
      <c r="S10" s="33"/>
      <c r="T10" s="165">
        <v>0</v>
      </c>
    </row>
  </sheetData>
  <mergeCells count="16">
    <mergeCell ref="A1:T1"/>
    <mergeCell ref="A2:T2"/>
    <mergeCell ref="A3:T3"/>
    <mergeCell ref="A4:T4"/>
    <mergeCell ref="I5:R5"/>
    <mergeCell ref="A5:A7"/>
    <mergeCell ref="B5:B7"/>
    <mergeCell ref="C5:C7"/>
    <mergeCell ref="D5:D7"/>
    <mergeCell ref="E5:E7"/>
    <mergeCell ref="F5:F7"/>
    <mergeCell ref="G5:G7"/>
    <mergeCell ref="H5:H7"/>
    <mergeCell ref="S5:S7"/>
    <mergeCell ref="T5:T7"/>
    <mergeCell ref="U5:U7"/>
  </mergeCells>
  <pageMargins left="1.22916666666667" right="0" top="0.0416666666666667" bottom="0.208333333333333" header="0.572916666666667" footer="0.40625"/>
  <pageSetup paperSize="9" orientation="landscape" blackAndWhite="1" useFirstPageNumber="1"/>
  <headerFooter alignWithMargins="0">
    <oddFooter>&amp;C&amp;P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90"/>
  <sheetViews>
    <sheetView zoomScaleSheetLayoutView="60" workbookViewId="0">
      <selection activeCell="A6" sqref="A6"/>
    </sheetView>
  </sheetViews>
  <sheetFormatPr defaultColWidth="10" defaultRowHeight="15" customHeight="1"/>
  <cols>
    <col min="1" max="1" width="10" style="17" customWidth="1"/>
    <col min="2" max="2" width="14.1666666666667" style="17" customWidth="1"/>
    <col min="3" max="3" width="50" style="17" customWidth="1"/>
    <col min="4" max="4" width="11.6666666666667" style="17" customWidth="1"/>
    <col min="5" max="5" width="16.6666666666667" style="17" customWidth="1"/>
    <col min="6" max="7" width="8.33333333333333" style="17" customWidth="1"/>
    <col min="8" max="8" width="16.6666666666667" style="17" customWidth="1"/>
    <col min="9" max="9" width="8.33333333333333" style="17" customWidth="1"/>
    <col min="10" max="10" width="8.33333333333333" style="17" hidden="1" customWidth="1"/>
    <col min="11" max="11" width="15" style="17" customWidth="1"/>
    <col min="12" max="16384" width="10" style="17"/>
  </cols>
  <sheetData>
    <row r="1" ht="26.25" customHeight="1" spans="1:11">
      <c r="A1" s="8" t="s">
        <v>755</v>
      </c>
    </row>
    <row r="2" customHeight="1" spans="1:11">
      <c r="A2" s="151" t="s">
        <v>756</v>
      </c>
    </row>
    <row r="3" ht="32.25" customHeight="1" spans="1:11">
      <c r="A3" s="9" t="s">
        <v>2</v>
      </c>
    </row>
    <row r="4" ht="22.5" customHeight="1" spans="1:11">
      <c r="A4" s="152" t="s">
        <v>735</v>
      </c>
    </row>
    <row r="5" ht="48.75" customHeight="1" spans="1:11">
      <c r="A5" s="18" t="s">
        <v>4</v>
      </c>
      <c r="B5" s="19" t="s">
        <v>464</v>
      </c>
      <c r="C5" s="19" t="s">
        <v>757</v>
      </c>
      <c r="D5" s="19" t="s">
        <v>466</v>
      </c>
      <c r="E5" s="19" t="s">
        <v>758</v>
      </c>
      <c r="F5" s="19" t="s">
        <v>759</v>
      </c>
      <c r="G5" s="19" t="s">
        <v>760</v>
      </c>
      <c r="H5" s="19" t="s">
        <v>761</v>
      </c>
      <c r="I5" s="19" t="s">
        <v>469</v>
      </c>
      <c r="J5" s="19" t="s">
        <v>762</v>
      </c>
      <c r="K5" s="19" t="s">
        <v>763</v>
      </c>
    </row>
    <row r="6" ht="28.5" customHeight="1" spans="1:11">
      <c r="A6" s="153">
        <v>1</v>
      </c>
      <c r="B6" s="39" t="s">
        <v>594</v>
      </c>
      <c r="C6" s="40" t="s">
        <v>595</v>
      </c>
      <c r="D6" s="39" t="s">
        <v>596</v>
      </c>
      <c r="E6" s="154">
        <v>0</v>
      </c>
      <c r="F6" s="155">
        <v>240</v>
      </c>
      <c r="G6" s="40"/>
      <c r="H6" s="41"/>
      <c r="I6" s="39"/>
      <c r="J6" s="39"/>
      <c r="K6" s="42">
        <v>337989</v>
      </c>
    </row>
    <row r="7" ht="15.75" customHeight="1" spans="1:11">
      <c r="A7" s="156"/>
      <c r="B7" s="157"/>
      <c r="C7" s="158" t="s">
        <v>764</v>
      </c>
      <c r="D7" s="157"/>
      <c r="E7" s="159"/>
      <c r="F7" s="160"/>
      <c r="G7" s="158"/>
      <c r="H7" s="161"/>
      <c r="I7" s="157"/>
      <c r="J7" s="157"/>
      <c r="K7" s="161">
        <f>SUM(K8:K8)</f>
        <v>337988.7</v>
      </c>
    </row>
    <row r="8" ht="15.75" customHeight="1" spans="1:11">
      <c r="A8" s="162"/>
      <c r="B8" s="21"/>
      <c r="C8" s="22" t="s">
        <v>765</v>
      </c>
      <c r="D8" s="21" t="s">
        <v>704</v>
      </c>
      <c r="E8" s="25"/>
      <c r="F8" s="163"/>
      <c r="G8" s="49">
        <v>162</v>
      </c>
      <c r="H8" s="24">
        <v>1987</v>
      </c>
      <c r="I8" s="50">
        <v>1.05</v>
      </c>
      <c r="J8" s="21"/>
      <c r="K8" s="24">
        <f>G8*H8*I8</f>
        <v>337988.7</v>
      </c>
    </row>
    <row r="9" ht="15.75" customHeight="1" spans="1:11">
      <c r="A9" s="156"/>
      <c r="B9" s="157"/>
      <c r="C9" s="158" t="s">
        <v>766</v>
      </c>
      <c r="D9" s="157"/>
      <c r="E9" s="159"/>
      <c r="F9" s="160"/>
      <c r="G9" s="158"/>
      <c r="H9" s="161"/>
      <c r="I9" s="157"/>
      <c r="J9" s="157"/>
      <c r="K9" s="161">
        <f>SUM(K10:K12)</f>
        <v>0</v>
      </c>
    </row>
    <row r="10" ht="15.75" customHeight="1" spans="1:11">
      <c r="A10" s="162"/>
      <c r="B10" s="21"/>
      <c r="C10" s="22" t="s">
        <v>767</v>
      </c>
      <c r="D10" s="21"/>
      <c r="E10" s="25"/>
      <c r="F10" s="163"/>
      <c r="G10" s="55">
        <v>0.14</v>
      </c>
      <c r="H10" s="24">
        <f>E6</f>
        <v>0</v>
      </c>
      <c r="I10" s="95">
        <v>1</v>
      </c>
      <c r="J10" s="21"/>
      <c r="K10" s="24">
        <f>G10*H10*I10/F6</f>
        <v>0</v>
      </c>
    </row>
    <row r="11" ht="15.75" customHeight="1" spans="1:11">
      <c r="A11" s="162"/>
      <c r="B11" s="21"/>
      <c r="C11" s="22" t="s">
        <v>768</v>
      </c>
      <c r="D11" s="21"/>
      <c r="E11" s="25"/>
      <c r="F11" s="163"/>
      <c r="G11" s="55">
        <v>0.038</v>
      </c>
      <c r="H11" s="24">
        <f>E6</f>
        <v>0</v>
      </c>
      <c r="I11" s="21"/>
      <c r="J11" s="21"/>
      <c r="K11" s="24">
        <f>G11*H11/F6</f>
        <v>0</v>
      </c>
    </row>
    <row r="12" ht="15.75" customHeight="1" spans="1:11">
      <c r="A12" s="162"/>
      <c r="B12" s="21"/>
      <c r="C12" s="22" t="s">
        <v>769</v>
      </c>
      <c r="D12" s="21"/>
      <c r="E12" s="25"/>
      <c r="F12" s="163"/>
      <c r="G12" s="55">
        <v>0.05</v>
      </c>
      <c r="H12" s="24">
        <f>E6</f>
        <v>0</v>
      </c>
      <c r="I12" s="21"/>
      <c r="J12" s="21"/>
      <c r="K12" s="24">
        <f>G12*H12/F6</f>
        <v>0</v>
      </c>
    </row>
    <row r="13" ht="15.75" customHeight="1" spans="1:11">
      <c r="A13" s="153">
        <v>2</v>
      </c>
      <c r="B13" s="39" t="s">
        <v>599</v>
      </c>
      <c r="C13" s="40" t="s">
        <v>600</v>
      </c>
      <c r="D13" s="39" t="s">
        <v>596</v>
      </c>
      <c r="E13" s="154">
        <v>364360000</v>
      </c>
      <c r="F13" s="155">
        <v>260</v>
      </c>
      <c r="G13" s="40"/>
      <c r="H13" s="41"/>
      <c r="I13" s="39"/>
      <c r="J13" s="39"/>
      <c r="K13" s="42">
        <v>2293699</v>
      </c>
    </row>
    <row r="14" ht="15.75" customHeight="1" spans="1:11">
      <c r="A14" s="156"/>
      <c r="B14" s="157"/>
      <c r="C14" s="158" t="s">
        <v>764</v>
      </c>
      <c r="D14" s="157"/>
      <c r="E14" s="159"/>
      <c r="F14" s="160"/>
      <c r="G14" s="158"/>
      <c r="H14" s="161"/>
      <c r="I14" s="157"/>
      <c r="J14" s="157"/>
      <c r="K14" s="161">
        <f>SUM(K15:K15)</f>
        <v>654317.8</v>
      </c>
    </row>
    <row r="15" ht="15.75" customHeight="1" spans="1:11">
      <c r="A15" s="162"/>
      <c r="B15" s="21"/>
      <c r="C15" s="22" t="s">
        <v>770</v>
      </c>
      <c r="D15" s="21" t="s">
        <v>701</v>
      </c>
      <c r="E15" s="25"/>
      <c r="F15" s="163"/>
      <c r="G15" s="49">
        <v>23</v>
      </c>
      <c r="H15" s="24">
        <v>27620</v>
      </c>
      <c r="I15" s="50">
        <v>1.03</v>
      </c>
      <c r="J15" s="21"/>
      <c r="K15" s="24">
        <f>G15*H15*I15</f>
        <v>654317.8</v>
      </c>
    </row>
    <row r="16" ht="15.75" customHeight="1" spans="1:11">
      <c r="A16" s="156"/>
      <c r="B16" s="157"/>
      <c r="C16" s="158" t="s">
        <v>771</v>
      </c>
      <c r="D16" s="157"/>
      <c r="E16" s="159"/>
      <c r="F16" s="160"/>
      <c r="G16" s="158"/>
      <c r="H16" s="161"/>
      <c r="I16" s="157"/>
      <c r="J16" s="157"/>
      <c r="K16" s="161">
        <f>G17*K17+G19*K19+G21*K21</f>
        <v>1352097</v>
      </c>
    </row>
    <row r="17" ht="15.75" customHeight="1" spans="1:11">
      <c r="A17" s="162"/>
      <c r="B17" s="21"/>
      <c r="C17" s="22" t="s">
        <v>772</v>
      </c>
      <c r="D17" s="21"/>
      <c r="E17" s="25"/>
      <c r="F17" s="163"/>
      <c r="G17" s="49">
        <v>1</v>
      </c>
      <c r="H17" s="24"/>
      <c r="I17" s="21"/>
      <c r="J17" s="21"/>
      <c r="K17" s="24">
        <v>523902</v>
      </c>
    </row>
    <row r="18" ht="15.75" customHeight="1" spans="1:11">
      <c r="A18" s="162"/>
      <c r="B18" s="21"/>
      <c r="C18" s="22" t="s">
        <v>773</v>
      </c>
      <c r="D18" s="21"/>
      <c r="E18" s="25"/>
      <c r="F18" s="163"/>
      <c r="G18" s="23">
        <v>1</v>
      </c>
      <c r="H18" s="24">
        <v>537000</v>
      </c>
      <c r="I18" s="50">
        <v>1.025</v>
      </c>
      <c r="J18" s="21"/>
      <c r="K18" s="24">
        <f>IF(G18&lt;&gt;0,G18*H18/I18,H18)</f>
        <v>523902.43902439</v>
      </c>
    </row>
    <row r="19" ht="15.75" customHeight="1" spans="1:11">
      <c r="A19" s="162"/>
      <c r="B19" s="21"/>
      <c r="C19" s="22" t="s">
        <v>774</v>
      </c>
      <c r="D19" s="21"/>
      <c r="E19" s="25"/>
      <c r="F19" s="163"/>
      <c r="G19" s="49">
        <v>1</v>
      </c>
      <c r="H19" s="24"/>
      <c r="I19" s="21"/>
      <c r="J19" s="21"/>
      <c r="K19" s="24">
        <v>432195</v>
      </c>
    </row>
    <row r="20" ht="15.75" customHeight="1" spans="1:11">
      <c r="A20" s="162"/>
      <c r="B20" s="21"/>
      <c r="C20" s="22" t="s">
        <v>773</v>
      </c>
      <c r="D20" s="21"/>
      <c r="E20" s="25"/>
      <c r="F20" s="163"/>
      <c r="G20" s="23">
        <v>1</v>
      </c>
      <c r="H20" s="24">
        <v>443000</v>
      </c>
      <c r="I20" s="50">
        <v>1.025</v>
      </c>
      <c r="J20" s="21"/>
      <c r="K20" s="24">
        <f>IF(G20&lt;&gt;0,G20*H20/I20,H20)</f>
        <v>432195.12195122</v>
      </c>
    </row>
    <row r="21" ht="15.75" customHeight="1" spans="1:11">
      <c r="A21" s="162"/>
      <c r="B21" s="21"/>
      <c r="C21" s="22" t="s">
        <v>775</v>
      </c>
      <c r="D21" s="21"/>
      <c r="E21" s="25"/>
      <c r="F21" s="163"/>
      <c r="G21" s="49">
        <v>1</v>
      </c>
      <c r="H21" s="24"/>
      <c r="I21" s="21"/>
      <c r="J21" s="21"/>
      <c r="K21" s="24">
        <v>396000</v>
      </c>
    </row>
    <row r="22" ht="15.75" customHeight="1" spans="1:11">
      <c r="A22" s="162"/>
      <c r="B22" s="21"/>
      <c r="C22" s="22" t="s">
        <v>773</v>
      </c>
      <c r="D22" s="21"/>
      <c r="E22" s="25"/>
      <c r="F22" s="163"/>
      <c r="G22" s="23">
        <v>1.13</v>
      </c>
      <c r="H22" s="24">
        <v>396000</v>
      </c>
      <c r="I22" s="50">
        <v>1.13</v>
      </c>
      <c r="J22" s="21"/>
      <c r="K22" s="24">
        <f>IF(G22&lt;&gt;0,G22*H22/I22,H22)</f>
        <v>396000</v>
      </c>
    </row>
    <row r="23" ht="15.75" customHeight="1" spans="1:11">
      <c r="A23" s="156"/>
      <c r="B23" s="157"/>
      <c r="C23" s="158" t="s">
        <v>766</v>
      </c>
      <c r="D23" s="157"/>
      <c r="E23" s="159"/>
      <c r="F23" s="160"/>
      <c r="G23" s="158"/>
      <c r="H23" s="161"/>
      <c r="I23" s="157"/>
      <c r="J23" s="157"/>
      <c r="K23" s="161">
        <f>SUM(K24:K26)</f>
        <v>287283.846153846</v>
      </c>
    </row>
    <row r="24" ht="15.75" customHeight="1" spans="1:11">
      <c r="A24" s="162"/>
      <c r="B24" s="21"/>
      <c r="C24" s="22" t="s">
        <v>767</v>
      </c>
      <c r="D24" s="21"/>
      <c r="E24" s="25"/>
      <c r="F24" s="163"/>
      <c r="G24" s="55">
        <v>0.11</v>
      </c>
      <c r="H24" s="24">
        <f>E13</f>
        <v>364360000</v>
      </c>
      <c r="I24" s="95">
        <v>0.9</v>
      </c>
      <c r="J24" s="21"/>
      <c r="K24" s="24">
        <f>G24*H24*I24/F13</f>
        <v>138737.076923077</v>
      </c>
    </row>
    <row r="25" ht="15.75" customHeight="1" spans="1:11">
      <c r="A25" s="162"/>
      <c r="B25" s="21"/>
      <c r="C25" s="22" t="s">
        <v>768</v>
      </c>
      <c r="D25" s="21"/>
      <c r="E25" s="25"/>
      <c r="F25" s="163"/>
      <c r="G25" s="55">
        <v>0.046</v>
      </c>
      <c r="H25" s="24">
        <f>E13</f>
        <v>364360000</v>
      </c>
      <c r="I25" s="21"/>
      <c r="J25" s="21"/>
      <c r="K25" s="24">
        <f>G25*H25/F13</f>
        <v>64463.6923076923</v>
      </c>
    </row>
    <row r="26" ht="15.75" customHeight="1" spans="1:11">
      <c r="A26" s="162"/>
      <c r="B26" s="21"/>
      <c r="C26" s="22" t="s">
        <v>769</v>
      </c>
      <c r="D26" s="21"/>
      <c r="E26" s="25"/>
      <c r="F26" s="163"/>
      <c r="G26" s="55">
        <v>0.06</v>
      </c>
      <c r="H26" s="24">
        <f>E13</f>
        <v>364360000</v>
      </c>
      <c r="I26" s="21"/>
      <c r="J26" s="21"/>
      <c r="K26" s="24">
        <f>G26*H26/F13</f>
        <v>84083.0769230769</v>
      </c>
    </row>
    <row r="27" ht="15.75" customHeight="1" spans="1:11">
      <c r="A27" s="153">
        <v>3</v>
      </c>
      <c r="B27" s="39" t="s">
        <v>602</v>
      </c>
      <c r="C27" s="40" t="s">
        <v>603</v>
      </c>
      <c r="D27" s="39" t="s">
        <v>596</v>
      </c>
      <c r="E27" s="154">
        <v>1085398000</v>
      </c>
      <c r="F27" s="155">
        <v>250</v>
      </c>
      <c r="G27" s="40"/>
      <c r="H27" s="41"/>
      <c r="I27" s="39"/>
      <c r="J27" s="39"/>
      <c r="K27" s="42">
        <v>2513356</v>
      </c>
    </row>
    <row r="28" ht="15.75" customHeight="1" spans="1:11">
      <c r="A28" s="156"/>
      <c r="B28" s="157"/>
      <c r="C28" s="158" t="s">
        <v>764</v>
      </c>
      <c r="D28" s="157"/>
      <c r="E28" s="159"/>
      <c r="F28" s="160"/>
      <c r="G28" s="158"/>
      <c r="H28" s="161"/>
      <c r="I28" s="157"/>
      <c r="J28" s="157"/>
      <c r="K28" s="161">
        <f>SUM(K29:K29)</f>
        <v>1024149.6</v>
      </c>
    </row>
    <row r="29" ht="15.75" customHeight="1" spans="1:11">
      <c r="A29" s="162"/>
      <c r="B29" s="21"/>
      <c r="C29" s="22" t="s">
        <v>770</v>
      </c>
      <c r="D29" s="21" t="s">
        <v>701</v>
      </c>
      <c r="E29" s="25"/>
      <c r="F29" s="163"/>
      <c r="G29" s="49">
        <v>36</v>
      </c>
      <c r="H29" s="24">
        <v>27620</v>
      </c>
      <c r="I29" s="50">
        <v>1.03</v>
      </c>
      <c r="J29" s="21"/>
      <c r="K29" s="24">
        <f>G29*H29*I29</f>
        <v>1024149.6</v>
      </c>
    </row>
    <row r="30" ht="15.75" customHeight="1" spans="1:11">
      <c r="A30" s="156"/>
      <c r="B30" s="157"/>
      <c r="C30" s="158" t="s">
        <v>771</v>
      </c>
      <c r="D30" s="157"/>
      <c r="E30" s="159"/>
      <c r="F30" s="160"/>
      <c r="G30" s="158"/>
      <c r="H30" s="161"/>
      <c r="I30" s="157"/>
      <c r="J30" s="157"/>
      <c r="K30" s="161">
        <f>G31*K31+G33*K33</f>
        <v>725086</v>
      </c>
    </row>
    <row r="31" ht="15.75" customHeight="1" spans="1:11">
      <c r="A31" s="162"/>
      <c r="B31" s="21"/>
      <c r="C31" s="22" t="s">
        <v>776</v>
      </c>
      <c r="D31" s="21"/>
      <c r="E31" s="25"/>
      <c r="F31" s="163"/>
      <c r="G31" s="49">
        <v>1</v>
      </c>
      <c r="H31" s="24"/>
      <c r="I31" s="21"/>
      <c r="J31" s="21"/>
      <c r="K31" s="24">
        <v>333257</v>
      </c>
    </row>
    <row r="32" ht="15.75" customHeight="1" spans="1:11">
      <c r="A32" s="162"/>
      <c r="B32" s="21"/>
      <c r="C32" s="22" t="s">
        <v>773</v>
      </c>
      <c r="D32" s="21"/>
      <c r="E32" s="25"/>
      <c r="F32" s="163"/>
      <c r="G32" s="23">
        <v>1.65</v>
      </c>
      <c r="H32" s="24">
        <v>307000</v>
      </c>
      <c r="I32" s="50">
        <v>1.52</v>
      </c>
      <c r="J32" s="21"/>
      <c r="K32" s="24">
        <f>IF(G32&lt;&gt;0,G32*H32/I32,H32)</f>
        <v>333256.578947368</v>
      </c>
    </row>
    <row r="33" ht="15.75" customHeight="1" spans="1:11">
      <c r="A33" s="162"/>
      <c r="B33" s="21"/>
      <c r="C33" s="22" t="s">
        <v>777</v>
      </c>
      <c r="D33" s="21"/>
      <c r="E33" s="25"/>
      <c r="F33" s="163"/>
      <c r="G33" s="49">
        <v>1</v>
      </c>
      <c r="H33" s="24"/>
      <c r="I33" s="21"/>
      <c r="J33" s="21"/>
      <c r="K33" s="24">
        <v>391829</v>
      </c>
    </row>
    <row r="34" ht="15.75" customHeight="1" spans="1:11">
      <c r="A34" s="162"/>
      <c r="B34" s="21"/>
      <c r="C34" s="22" t="s">
        <v>773</v>
      </c>
      <c r="D34" s="21"/>
      <c r="E34" s="25"/>
      <c r="F34" s="163"/>
      <c r="G34" s="23">
        <v>1.94</v>
      </c>
      <c r="H34" s="24">
        <v>307000</v>
      </c>
      <c r="I34" s="50">
        <v>1.52</v>
      </c>
      <c r="J34" s="21"/>
      <c r="K34" s="24">
        <f>IF(G34&lt;&gt;0,G34*H34/I34,H34)</f>
        <v>391828.947368421</v>
      </c>
    </row>
    <row r="35" ht="15.75" customHeight="1" spans="1:11">
      <c r="A35" s="156"/>
      <c r="B35" s="157"/>
      <c r="C35" s="158" t="s">
        <v>766</v>
      </c>
      <c r="D35" s="157"/>
      <c r="E35" s="159"/>
      <c r="F35" s="160"/>
      <c r="G35" s="158"/>
      <c r="H35" s="161"/>
      <c r="I35" s="157"/>
      <c r="J35" s="157"/>
      <c r="K35" s="161">
        <f>SUM(K36:K38)</f>
        <v>764120.192</v>
      </c>
    </row>
    <row r="36" ht="15.75" customHeight="1" spans="1:11">
      <c r="A36" s="162"/>
      <c r="B36" s="21"/>
      <c r="C36" s="22" t="s">
        <v>767</v>
      </c>
      <c r="D36" s="21"/>
      <c r="E36" s="25"/>
      <c r="F36" s="163"/>
      <c r="G36" s="55">
        <v>0.09</v>
      </c>
      <c r="H36" s="24">
        <f>E27</f>
        <v>1085398000</v>
      </c>
      <c r="I36" s="95">
        <v>0.9</v>
      </c>
      <c r="J36" s="21"/>
      <c r="K36" s="24">
        <f>G36*H36*I36/F27</f>
        <v>351668.952</v>
      </c>
    </row>
    <row r="37" ht="15.75" customHeight="1" spans="1:11">
      <c r="A37" s="162"/>
      <c r="B37" s="21"/>
      <c r="C37" s="22" t="s">
        <v>768</v>
      </c>
      <c r="D37" s="21"/>
      <c r="E37" s="25"/>
      <c r="F37" s="163"/>
      <c r="G37" s="55">
        <v>0.045</v>
      </c>
      <c r="H37" s="24">
        <f>E27</f>
        <v>1085398000</v>
      </c>
      <c r="I37" s="21"/>
      <c r="J37" s="21"/>
      <c r="K37" s="24">
        <f>G37*H37/F27</f>
        <v>195371.64</v>
      </c>
    </row>
    <row r="38" ht="15.75" customHeight="1" spans="1:11">
      <c r="A38" s="162"/>
      <c r="B38" s="21"/>
      <c r="C38" s="22" t="s">
        <v>769</v>
      </c>
      <c r="D38" s="21"/>
      <c r="E38" s="25"/>
      <c r="F38" s="163"/>
      <c r="G38" s="55">
        <v>0.05</v>
      </c>
      <c r="H38" s="24">
        <f>E27</f>
        <v>1085398000</v>
      </c>
      <c r="I38" s="21"/>
      <c r="J38" s="21"/>
      <c r="K38" s="24">
        <f>G38*H38/F27</f>
        <v>217079.6</v>
      </c>
    </row>
    <row r="39" ht="15.75" customHeight="1" spans="1:11">
      <c r="A39" s="153">
        <v>4</v>
      </c>
      <c r="B39" s="39" t="s">
        <v>605</v>
      </c>
      <c r="C39" s="40" t="s">
        <v>606</v>
      </c>
      <c r="D39" s="39" t="s">
        <v>596</v>
      </c>
      <c r="E39" s="154">
        <v>3818900000</v>
      </c>
      <c r="F39" s="155">
        <v>250</v>
      </c>
      <c r="G39" s="40"/>
      <c r="H39" s="41"/>
      <c r="I39" s="39"/>
      <c r="J39" s="39"/>
      <c r="K39" s="42">
        <v>4823943</v>
      </c>
    </row>
    <row r="40" ht="15.75" customHeight="1" spans="1:11">
      <c r="A40" s="156"/>
      <c r="B40" s="157"/>
      <c r="C40" s="158" t="s">
        <v>764</v>
      </c>
      <c r="D40" s="157"/>
      <c r="E40" s="159"/>
      <c r="F40" s="160"/>
      <c r="G40" s="158"/>
      <c r="H40" s="161"/>
      <c r="I40" s="157"/>
      <c r="J40" s="157"/>
      <c r="K40" s="161">
        <f>SUM(K41:K41)</f>
        <v>1536224.4</v>
      </c>
    </row>
    <row r="41" ht="15.75" customHeight="1" spans="1:11">
      <c r="A41" s="162"/>
      <c r="B41" s="21"/>
      <c r="C41" s="22" t="s">
        <v>770</v>
      </c>
      <c r="D41" s="21" t="s">
        <v>701</v>
      </c>
      <c r="E41" s="25"/>
      <c r="F41" s="163"/>
      <c r="G41" s="49">
        <v>54</v>
      </c>
      <c r="H41" s="24">
        <v>27620</v>
      </c>
      <c r="I41" s="50">
        <v>1.03</v>
      </c>
      <c r="J41" s="21"/>
      <c r="K41" s="24">
        <f>G41*H41*I41</f>
        <v>1536224.4</v>
      </c>
    </row>
    <row r="42" ht="15.75" customHeight="1" spans="1:11">
      <c r="A42" s="156"/>
      <c r="B42" s="157"/>
      <c r="C42" s="158" t="s">
        <v>771</v>
      </c>
      <c r="D42" s="157"/>
      <c r="E42" s="159"/>
      <c r="F42" s="160"/>
      <c r="G42" s="158"/>
      <c r="H42" s="161"/>
      <c r="I42" s="157"/>
      <c r="J42" s="157"/>
      <c r="K42" s="161">
        <f>G43*K43+G45*K45</f>
        <v>797796</v>
      </c>
    </row>
    <row r="43" ht="15.75" customHeight="1" spans="1:11">
      <c r="A43" s="162"/>
      <c r="B43" s="21"/>
      <c r="C43" s="22" t="s">
        <v>776</v>
      </c>
      <c r="D43" s="21"/>
      <c r="E43" s="25"/>
      <c r="F43" s="163"/>
      <c r="G43" s="49">
        <v>1</v>
      </c>
      <c r="H43" s="24"/>
      <c r="I43" s="21"/>
      <c r="J43" s="21"/>
      <c r="K43" s="24">
        <v>333257</v>
      </c>
    </row>
    <row r="44" ht="15.75" customHeight="1" spans="1:11">
      <c r="A44" s="162"/>
      <c r="B44" s="21"/>
      <c r="C44" s="22" t="s">
        <v>773</v>
      </c>
      <c r="D44" s="21"/>
      <c r="E44" s="25"/>
      <c r="F44" s="163"/>
      <c r="G44" s="23">
        <v>1.65</v>
      </c>
      <c r="H44" s="24">
        <v>307000</v>
      </c>
      <c r="I44" s="50">
        <v>1.52</v>
      </c>
      <c r="J44" s="21"/>
      <c r="K44" s="24">
        <f>IF(G44&lt;&gt;0,G44*H44/I44,H44)</f>
        <v>333256.578947368</v>
      </c>
    </row>
    <row r="45" ht="15.75" customHeight="1" spans="1:11">
      <c r="A45" s="162"/>
      <c r="B45" s="21"/>
      <c r="C45" s="22" t="s">
        <v>778</v>
      </c>
      <c r="D45" s="21"/>
      <c r="E45" s="25"/>
      <c r="F45" s="163"/>
      <c r="G45" s="49">
        <v>1</v>
      </c>
      <c r="H45" s="24"/>
      <c r="I45" s="21"/>
      <c r="J45" s="21"/>
      <c r="K45" s="24">
        <v>464539</v>
      </c>
    </row>
    <row r="46" ht="15.75" customHeight="1" spans="1:11">
      <c r="A46" s="162"/>
      <c r="B46" s="21"/>
      <c r="C46" s="22" t="s">
        <v>773</v>
      </c>
      <c r="D46" s="21"/>
      <c r="E46" s="25"/>
      <c r="F46" s="163"/>
      <c r="G46" s="23">
        <v>2.3</v>
      </c>
      <c r="H46" s="24">
        <v>307000</v>
      </c>
      <c r="I46" s="50">
        <v>1.52</v>
      </c>
      <c r="J46" s="21"/>
      <c r="K46" s="24">
        <f>IF(G46&lt;&gt;0,G46*H46/I46,H46)</f>
        <v>464539.473684211</v>
      </c>
    </row>
    <row r="47" ht="15.75" customHeight="1" spans="1:11">
      <c r="A47" s="156"/>
      <c r="B47" s="157"/>
      <c r="C47" s="158" t="s">
        <v>766</v>
      </c>
      <c r="D47" s="157"/>
      <c r="E47" s="159"/>
      <c r="F47" s="160"/>
      <c r="G47" s="158"/>
      <c r="H47" s="161"/>
      <c r="I47" s="157"/>
      <c r="J47" s="157"/>
      <c r="K47" s="161">
        <f>SUM(K48:K50)</f>
        <v>2489922.8</v>
      </c>
    </row>
    <row r="48" ht="15.75" customHeight="1" spans="1:11">
      <c r="A48" s="162"/>
      <c r="B48" s="21"/>
      <c r="C48" s="22" t="s">
        <v>767</v>
      </c>
      <c r="D48" s="21"/>
      <c r="E48" s="25"/>
      <c r="F48" s="163"/>
      <c r="G48" s="55">
        <v>0.08</v>
      </c>
      <c r="H48" s="24">
        <f>E39</f>
        <v>3818900000</v>
      </c>
      <c r="I48" s="95">
        <v>0.9</v>
      </c>
      <c r="J48" s="21"/>
      <c r="K48" s="24">
        <f>G48*H48*I48/F39</f>
        <v>1099843.2</v>
      </c>
    </row>
    <row r="49" ht="15.75" customHeight="1" spans="1:11">
      <c r="A49" s="162"/>
      <c r="B49" s="21"/>
      <c r="C49" s="22" t="s">
        <v>768</v>
      </c>
      <c r="D49" s="21"/>
      <c r="E49" s="25"/>
      <c r="F49" s="163"/>
      <c r="G49" s="55">
        <v>0.041</v>
      </c>
      <c r="H49" s="24">
        <f>E39</f>
        <v>3818900000</v>
      </c>
      <c r="I49" s="21"/>
      <c r="J49" s="21"/>
      <c r="K49" s="24">
        <f>G49*H49/F39</f>
        <v>626299.6</v>
      </c>
    </row>
    <row r="50" ht="15.75" customHeight="1" spans="1:11">
      <c r="A50" s="162"/>
      <c r="B50" s="21"/>
      <c r="C50" s="22" t="s">
        <v>769</v>
      </c>
      <c r="D50" s="21"/>
      <c r="E50" s="25"/>
      <c r="F50" s="163"/>
      <c r="G50" s="55">
        <v>0.05</v>
      </c>
      <c r="H50" s="24">
        <f>E39</f>
        <v>3818900000</v>
      </c>
      <c r="I50" s="21"/>
      <c r="J50" s="21"/>
      <c r="K50" s="24">
        <f>G50*H50/F39</f>
        <v>763780</v>
      </c>
    </row>
    <row r="51" ht="15.75" customHeight="1" spans="1:11">
      <c r="A51" s="153">
        <v>5</v>
      </c>
      <c r="B51" s="39" t="s">
        <v>608</v>
      </c>
      <c r="C51" s="40" t="s">
        <v>609</v>
      </c>
      <c r="D51" s="39" t="s">
        <v>596</v>
      </c>
      <c r="E51" s="154">
        <v>2794100000</v>
      </c>
      <c r="F51" s="155">
        <v>195</v>
      </c>
      <c r="G51" s="40"/>
      <c r="H51" s="41"/>
      <c r="I51" s="39"/>
      <c r="J51" s="39"/>
      <c r="K51" s="42">
        <v>7828124</v>
      </c>
    </row>
    <row r="52" ht="15.75" customHeight="1" spans="1:11">
      <c r="A52" s="156"/>
      <c r="B52" s="157"/>
      <c r="C52" s="158" t="s">
        <v>764</v>
      </c>
      <c r="D52" s="157"/>
      <c r="E52" s="159"/>
      <c r="F52" s="160"/>
      <c r="G52" s="158"/>
      <c r="H52" s="161"/>
      <c r="I52" s="157"/>
      <c r="J52" s="157"/>
      <c r="K52" s="161">
        <f>SUM(K53:K53)</f>
        <v>2304336.6</v>
      </c>
    </row>
    <row r="53" ht="15.75" customHeight="1" spans="1:11">
      <c r="A53" s="162"/>
      <c r="B53" s="21"/>
      <c r="C53" s="22" t="s">
        <v>770</v>
      </c>
      <c r="D53" s="21" t="s">
        <v>701</v>
      </c>
      <c r="E53" s="25"/>
      <c r="F53" s="163"/>
      <c r="G53" s="49">
        <v>81</v>
      </c>
      <c r="H53" s="24">
        <v>27620</v>
      </c>
      <c r="I53" s="50">
        <v>1.03</v>
      </c>
      <c r="J53" s="21"/>
      <c r="K53" s="24">
        <f>G53*H53*I53</f>
        <v>2304336.6</v>
      </c>
    </row>
    <row r="54" ht="15.75" customHeight="1" spans="1:11">
      <c r="A54" s="156"/>
      <c r="B54" s="157"/>
      <c r="C54" s="158" t="s">
        <v>771</v>
      </c>
      <c r="D54" s="157"/>
      <c r="E54" s="159"/>
      <c r="F54" s="160"/>
      <c r="G54" s="158"/>
      <c r="H54" s="161"/>
      <c r="I54" s="157"/>
      <c r="J54" s="157"/>
      <c r="K54" s="161">
        <f>G55*K55+G57*K57+G59*K59+G61*K61+G63*K63</f>
        <v>2471770</v>
      </c>
    </row>
    <row r="55" ht="15.75" customHeight="1" spans="1:11">
      <c r="A55" s="162"/>
      <c r="B55" s="21"/>
      <c r="C55" s="22" t="s">
        <v>779</v>
      </c>
      <c r="D55" s="21"/>
      <c r="E55" s="25"/>
      <c r="F55" s="163"/>
      <c r="G55" s="49">
        <v>1</v>
      </c>
      <c r="H55" s="24"/>
      <c r="I55" s="21"/>
      <c r="J55" s="21"/>
      <c r="K55" s="24">
        <v>432195</v>
      </c>
    </row>
    <row r="56" ht="15.75" customHeight="1" spans="1:11">
      <c r="A56" s="162"/>
      <c r="B56" s="21"/>
      <c r="C56" s="22" t="s">
        <v>773</v>
      </c>
      <c r="D56" s="21"/>
      <c r="E56" s="25"/>
      <c r="F56" s="163"/>
      <c r="G56" s="23">
        <v>1</v>
      </c>
      <c r="H56" s="24">
        <v>443000</v>
      </c>
      <c r="I56" s="50">
        <v>1.025</v>
      </c>
      <c r="J56" s="21"/>
      <c r="K56" s="24">
        <f>IF(G56&lt;&gt;0,G56*H56/I56,H56)</f>
        <v>432195.12195122</v>
      </c>
    </row>
    <row r="57" ht="15.75" customHeight="1" spans="1:11">
      <c r="A57" s="162"/>
      <c r="B57" s="21"/>
      <c r="C57" s="22" t="s">
        <v>780</v>
      </c>
      <c r="D57" s="21"/>
      <c r="E57" s="25"/>
      <c r="F57" s="163"/>
      <c r="G57" s="49">
        <v>2</v>
      </c>
      <c r="H57" s="24"/>
      <c r="I57" s="21"/>
      <c r="J57" s="21"/>
      <c r="K57" s="24">
        <v>396000</v>
      </c>
    </row>
    <row r="58" ht="15.75" customHeight="1" spans="1:11">
      <c r="A58" s="162"/>
      <c r="B58" s="21"/>
      <c r="C58" s="22" t="s">
        <v>773</v>
      </c>
      <c r="D58" s="21"/>
      <c r="E58" s="25"/>
      <c r="F58" s="163"/>
      <c r="G58" s="23">
        <v>1.13</v>
      </c>
      <c r="H58" s="24">
        <v>396000</v>
      </c>
      <c r="I58" s="50">
        <v>1.13</v>
      </c>
      <c r="J58" s="21"/>
      <c r="K58" s="24">
        <f>IF(G58&lt;&gt;0,G58*H58/I58,H58)</f>
        <v>396000</v>
      </c>
    </row>
    <row r="59" ht="15.75" customHeight="1" spans="1:11">
      <c r="A59" s="162"/>
      <c r="B59" s="21"/>
      <c r="C59" s="22" t="s">
        <v>781</v>
      </c>
      <c r="D59" s="21"/>
      <c r="E59" s="25"/>
      <c r="F59" s="163"/>
      <c r="G59" s="49">
        <v>1</v>
      </c>
      <c r="H59" s="24"/>
      <c r="I59" s="21"/>
      <c r="J59" s="21"/>
      <c r="K59" s="24">
        <v>455575</v>
      </c>
    </row>
    <row r="60" ht="15.75" customHeight="1" spans="1:11">
      <c r="A60" s="162"/>
      <c r="B60" s="21"/>
      <c r="C60" s="22" t="s">
        <v>773</v>
      </c>
      <c r="D60" s="21"/>
      <c r="E60" s="25"/>
      <c r="F60" s="163"/>
      <c r="G60" s="23">
        <v>1.3</v>
      </c>
      <c r="H60" s="24">
        <v>396000</v>
      </c>
      <c r="I60" s="50">
        <v>1.13</v>
      </c>
      <c r="J60" s="21"/>
      <c r="K60" s="24">
        <f>IF(G60&lt;&gt;0,G60*H60/I60,H60)</f>
        <v>455575.221238938</v>
      </c>
    </row>
    <row r="61" ht="15.75" customHeight="1" spans="1:11">
      <c r="A61" s="162"/>
      <c r="B61" s="21"/>
      <c r="C61" s="22" t="s">
        <v>782</v>
      </c>
      <c r="D61" s="21"/>
      <c r="E61" s="25"/>
      <c r="F61" s="163"/>
      <c r="G61" s="49">
        <v>1</v>
      </c>
      <c r="H61" s="24"/>
      <c r="I61" s="21"/>
      <c r="J61" s="21"/>
      <c r="K61" s="24">
        <v>396000</v>
      </c>
    </row>
    <row r="62" ht="15.75" customHeight="1" spans="1:11">
      <c r="A62" s="162"/>
      <c r="B62" s="21"/>
      <c r="C62" s="22" t="s">
        <v>773</v>
      </c>
      <c r="D62" s="21"/>
      <c r="E62" s="25"/>
      <c r="F62" s="163"/>
      <c r="G62" s="23">
        <v>1.13</v>
      </c>
      <c r="H62" s="24">
        <v>396000</v>
      </c>
      <c r="I62" s="50">
        <v>1.13</v>
      </c>
      <c r="J62" s="21"/>
      <c r="K62" s="24">
        <f>IF(G62&lt;&gt;0,G62*H62/I62,H62)</f>
        <v>396000</v>
      </c>
    </row>
    <row r="63" ht="15.75" customHeight="1" spans="1:11">
      <c r="A63" s="162"/>
      <c r="B63" s="21"/>
      <c r="C63" s="22" t="s">
        <v>775</v>
      </c>
      <c r="D63" s="21"/>
      <c r="E63" s="25"/>
      <c r="F63" s="163"/>
      <c r="G63" s="49">
        <v>1</v>
      </c>
      <c r="H63" s="24"/>
      <c r="I63" s="21"/>
      <c r="J63" s="21"/>
      <c r="K63" s="24">
        <v>396000</v>
      </c>
    </row>
    <row r="64" ht="15.75" customHeight="1" spans="1:11">
      <c r="A64" s="162"/>
      <c r="B64" s="21"/>
      <c r="C64" s="22" t="s">
        <v>773</v>
      </c>
      <c r="D64" s="21"/>
      <c r="E64" s="25"/>
      <c r="F64" s="163"/>
      <c r="G64" s="23">
        <v>1.13</v>
      </c>
      <c r="H64" s="24">
        <v>396000</v>
      </c>
      <c r="I64" s="50">
        <v>1.13</v>
      </c>
      <c r="J64" s="21"/>
      <c r="K64" s="24">
        <f>IF(G64&lt;&gt;0,G64*H64/I64,H64)</f>
        <v>396000</v>
      </c>
    </row>
    <row r="65" ht="15.75" customHeight="1" spans="1:11">
      <c r="A65" s="156"/>
      <c r="B65" s="157"/>
      <c r="C65" s="158" t="s">
        <v>766</v>
      </c>
      <c r="D65" s="157"/>
      <c r="E65" s="159"/>
      <c r="F65" s="160"/>
      <c r="G65" s="158"/>
      <c r="H65" s="161"/>
      <c r="I65" s="157"/>
      <c r="J65" s="157"/>
      <c r="K65" s="161">
        <f>SUM(K66:K68)</f>
        <v>3052016.92307692</v>
      </c>
    </row>
    <row r="66" ht="15.75" customHeight="1" spans="1:11">
      <c r="A66" s="162"/>
      <c r="B66" s="21"/>
      <c r="C66" s="22" t="s">
        <v>767</v>
      </c>
      <c r="D66" s="21"/>
      <c r="E66" s="25"/>
      <c r="F66" s="163"/>
      <c r="G66" s="55">
        <v>0.09</v>
      </c>
      <c r="H66" s="24">
        <f>E51</f>
        <v>2794100000</v>
      </c>
      <c r="I66" s="95">
        <v>0.9</v>
      </c>
      <c r="J66" s="21"/>
      <c r="K66" s="24">
        <f>G66*H66*I66/F51</f>
        <v>1160626.15384615</v>
      </c>
    </row>
    <row r="67" ht="15.75" customHeight="1" spans="1:11">
      <c r="A67" s="162"/>
      <c r="B67" s="21"/>
      <c r="C67" s="22" t="s">
        <v>768</v>
      </c>
      <c r="D67" s="21"/>
      <c r="E67" s="25"/>
      <c r="F67" s="163"/>
      <c r="G67" s="55">
        <v>0.062</v>
      </c>
      <c r="H67" s="24">
        <f>E51</f>
        <v>2794100000</v>
      </c>
      <c r="I67" s="21"/>
      <c r="J67" s="21"/>
      <c r="K67" s="24">
        <f>G67*H67/F51</f>
        <v>888380.512820513</v>
      </c>
    </row>
    <row r="68" ht="15.75" customHeight="1" spans="1:11">
      <c r="A68" s="162"/>
      <c r="B68" s="21"/>
      <c r="C68" s="22" t="s">
        <v>769</v>
      </c>
      <c r="D68" s="21"/>
      <c r="E68" s="25"/>
      <c r="F68" s="163"/>
      <c r="G68" s="55">
        <v>0.07</v>
      </c>
      <c r="H68" s="24">
        <f>E51</f>
        <v>2794100000</v>
      </c>
      <c r="I68" s="21"/>
      <c r="J68" s="21"/>
      <c r="K68" s="24">
        <f>G68*H68/F51</f>
        <v>1003010.25641026</v>
      </c>
    </row>
    <row r="69" ht="15.75" customHeight="1" spans="1:11">
      <c r="A69" s="153">
        <v>6</v>
      </c>
      <c r="B69" s="39" t="s">
        <v>611</v>
      </c>
      <c r="C69" s="40" t="s">
        <v>612</v>
      </c>
      <c r="D69" s="39" t="s">
        <v>596</v>
      </c>
      <c r="E69" s="154">
        <v>3161607000</v>
      </c>
      <c r="F69" s="155">
        <v>290</v>
      </c>
      <c r="G69" s="40"/>
      <c r="H69" s="41"/>
      <c r="I69" s="39"/>
      <c r="J69" s="39"/>
      <c r="K69" s="42">
        <v>3143356</v>
      </c>
    </row>
    <row r="70" ht="15.75" customHeight="1" spans="1:11">
      <c r="A70" s="156"/>
      <c r="B70" s="157"/>
      <c r="C70" s="158" t="s">
        <v>764</v>
      </c>
      <c r="D70" s="157"/>
      <c r="E70" s="159"/>
      <c r="F70" s="160"/>
      <c r="G70" s="158"/>
      <c r="H70" s="161"/>
      <c r="I70" s="157"/>
      <c r="J70" s="157"/>
      <c r="K70" s="161">
        <f>SUM(K71:K71)</f>
        <v>250362</v>
      </c>
    </row>
    <row r="71" ht="15.75" customHeight="1" spans="1:11">
      <c r="A71" s="162"/>
      <c r="B71" s="21"/>
      <c r="C71" s="22" t="s">
        <v>765</v>
      </c>
      <c r="D71" s="21" t="s">
        <v>704</v>
      </c>
      <c r="E71" s="25"/>
      <c r="F71" s="163"/>
      <c r="G71" s="49">
        <v>120</v>
      </c>
      <c r="H71" s="24">
        <v>1987</v>
      </c>
      <c r="I71" s="50">
        <v>1.05</v>
      </c>
      <c r="J71" s="21"/>
      <c r="K71" s="24">
        <f>G71*H71*I71</f>
        <v>250362</v>
      </c>
    </row>
    <row r="72" ht="15.75" customHeight="1" spans="1:11">
      <c r="A72" s="156"/>
      <c r="B72" s="157"/>
      <c r="C72" s="158" t="s">
        <v>771</v>
      </c>
      <c r="D72" s="157"/>
      <c r="E72" s="159"/>
      <c r="F72" s="160"/>
      <c r="G72" s="158"/>
      <c r="H72" s="161"/>
      <c r="I72" s="157"/>
      <c r="J72" s="157"/>
      <c r="K72" s="161">
        <f>G73*K73+G75*K75</f>
        <v>745282</v>
      </c>
    </row>
    <row r="73" ht="15.75" customHeight="1" spans="1:11">
      <c r="A73" s="162"/>
      <c r="B73" s="21"/>
      <c r="C73" s="22" t="s">
        <v>783</v>
      </c>
      <c r="D73" s="21"/>
      <c r="E73" s="25"/>
      <c r="F73" s="163"/>
      <c r="G73" s="49">
        <v>1</v>
      </c>
      <c r="H73" s="24"/>
      <c r="I73" s="21"/>
      <c r="J73" s="21"/>
      <c r="K73" s="24">
        <v>280743</v>
      </c>
    </row>
    <row r="74" ht="15.75" customHeight="1" spans="1:11">
      <c r="A74" s="162"/>
      <c r="B74" s="21"/>
      <c r="C74" s="22" t="s">
        <v>773</v>
      </c>
      <c r="D74" s="21"/>
      <c r="E74" s="25"/>
      <c r="F74" s="163"/>
      <c r="G74" s="23">
        <v>1.39</v>
      </c>
      <c r="H74" s="24">
        <v>307000</v>
      </c>
      <c r="I74" s="50">
        <v>1.52</v>
      </c>
      <c r="J74" s="21"/>
      <c r="K74" s="24">
        <f>IF(G74&lt;&gt;0,G74*H74/I74,H74)</f>
        <v>280743.421052632</v>
      </c>
    </row>
    <row r="75" ht="15.75" customHeight="1" spans="1:11">
      <c r="A75" s="162"/>
      <c r="B75" s="21"/>
      <c r="C75" s="22" t="s">
        <v>778</v>
      </c>
      <c r="D75" s="21"/>
      <c r="E75" s="25"/>
      <c r="F75" s="163"/>
      <c r="G75" s="49">
        <v>1</v>
      </c>
      <c r="H75" s="24"/>
      <c r="I75" s="21"/>
      <c r="J75" s="21"/>
      <c r="K75" s="24">
        <v>464539</v>
      </c>
    </row>
    <row r="76" ht="15.75" customHeight="1" spans="1:11">
      <c r="A76" s="162"/>
      <c r="B76" s="21"/>
      <c r="C76" s="22" t="s">
        <v>773</v>
      </c>
      <c r="D76" s="21"/>
      <c r="E76" s="25"/>
      <c r="F76" s="163"/>
      <c r="G76" s="23">
        <v>2.3</v>
      </c>
      <c r="H76" s="24">
        <v>307000</v>
      </c>
      <c r="I76" s="50">
        <v>1.52</v>
      </c>
      <c r="J76" s="21"/>
      <c r="K76" s="24">
        <f>IF(G76&lt;&gt;0,G76*H76/I76,H76)</f>
        <v>464539.473684211</v>
      </c>
    </row>
    <row r="77" ht="15.75" customHeight="1" spans="1:11">
      <c r="A77" s="156"/>
      <c r="B77" s="157"/>
      <c r="C77" s="158" t="s">
        <v>766</v>
      </c>
      <c r="D77" s="157"/>
      <c r="E77" s="159"/>
      <c r="F77" s="160"/>
      <c r="G77" s="158"/>
      <c r="H77" s="161"/>
      <c r="I77" s="157"/>
      <c r="J77" s="157"/>
      <c r="K77" s="161">
        <f>SUM(K78:K80)</f>
        <v>2147712.34137931</v>
      </c>
    </row>
    <row r="78" ht="15.75" customHeight="1" spans="1:11">
      <c r="A78" s="162"/>
      <c r="B78" s="21"/>
      <c r="C78" s="22" t="s">
        <v>767</v>
      </c>
      <c r="D78" s="21"/>
      <c r="E78" s="25"/>
      <c r="F78" s="163"/>
      <c r="G78" s="55">
        <v>0.11</v>
      </c>
      <c r="H78" s="24">
        <f>E69</f>
        <v>3161607000</v>
      </c>
      <c r="I78" s="95">
        <v>0.9</v>
      </c>
      <c r="J78" s="21"/>
      <c r="K78" s="24">
        <f>G78*H78*I78/F69</f>
        <v>1079307.21724138</v>
      </c>
    </row>
    <row r="79" ht="15.75" customHeight="1" spans="1:11">
      <c r="A79" s="162"/>
      <c r="B79" s="21"/>
      <c r="C79" s="22" t="s">
        <v>768</v>
      </c>
      <c r="D79" s="21"/>
      <c r="E79" s="25"/>
      <c r="F79" s="163"/>
      <c r="G79" s="55">
        <v>0.038</v>
      </c>
      <c r="H79" s="24">
        <f>E69</f>
        <v>3161607000</v>
      </c>
      <c r="I79" s="21"/>
      <c r="J79" s="21"/>
      <c r="K79" s="24">
        <f>G79*H79/F69</f>
        <v>414279.537931034</v>
      </c>
    </row>
    <row r="80" ht="15.75" customHeight="1" spans="1:11">
      <c r="A80" s="162"/>
      <c r="B80" s="21"/>
      <c r="C80" s="22" t="s">
        <v>769</v>
      </c>
      <c r="D80" s="21"/>
      <c r="E80" s="25"/>
      <c r="F80" s="163"/>
      <c r="G80" s="55">
        <v>0.06</v>
      </c>
      <c r="H80" s="24">
        <f>E69</f>
        <v>3161607000</v>
      </c>
      <c r="I80" s="21"/>
      <c r="J80" s="21"/>
      <c r="K80" s="24">
        <f>G80*H80/F69</f>
        <v>654125.586206897</v>
      </c>
    </row>
    <row r="81" ht="15.75" customHeight="1" spans="1:11">
      <c r="A81" s="153">
        <v>7</v>
      </c>
      <c r="B81" s="39" t="s">
        <v>614</v>
      </c>
      <c r="C81" s="40" t="s">
        <v>615</v>
      </c>
      <c r="D81" s="39" t="s">
        <v>596</v>
      </c>
      <c r="E81" s="154">
        <v>17198000</v>
      </c>
      <c r="F81" s="155">
        <v>180</v>
      </c>
      <c r="G81" s="40"/>
      <c r="H81" s="41"/>
      <c r="I81" s="39"/>
      <c r="J81" s="39"/>
      <c r="K81" s="42">
        <v>95300</v>
      </c>
    </row>
    <row r="82" ht="15.75" customHeight="1" spans="1:11">
      <c r="A82" s="156"/>
      <c r="B82" s="157"/>
      <c r="C82" s="158" t="s">
        <v>764</v>
      </c>
      <c r="D82" s="157"/>
      <c r="E82" s="159"/>
      <c r="F82" s="160"/>
      <c r="G82" s="158"/>
      <c r="H82" s="161"/>
      <c r="I82" s="157"/>
      <c r="J82" s="157"/>
      <c r="K82" s="161">
        <f>SUM(K83:K83)</f>
        <v>70935.9</v>
      </c>
    </row>
    <row r="83" ht="15.75" customHeight="1" spans="1:11">
      <c r="A83" s="162"/>
      <c r="B83" s="21"/>
      <c r="C83" s="22" t="s">
        <v>765</v>
      </c>
      <c r="D83" s="21" t="s">
        <v>704</v>
      </c>
      <c r="E83" s="25"/>
      <c r="F83" s="163"/>
      <c r="G83" s="49">
        <v>34</v>
      </c>
      <c r="H83" s="24">
        <v>1987</v>
      </c>
      <c r="I83" s="50">
        <v>1.05</v>
      </c>
      <c r="J83" s="21"/>
      <c r="K83" s="24">
        <f>G83*H83*I83</f>
        <v>70935.9</v>
      </c>
    </row>
    <row r="84" ht="15.75" customHeight="1" spans="1:11">
      <c r="A84" s="156"/>
      <c r="B84" s="157"/>
      <c r="C84" s="158" t="s">
        <v>766</v>
      </c>
      <c r="D84" s="157"/>
      <c r="E84" s="159"/>
      <c r="F84" s="160"/>
      <c r="G84" s="158"/>
      <c r="H84" s="161"/>
      <c r="I84" s="157"/>
      <c r="J84" s="157"/>
      <c r="K84" s="161">
        <f>SUM(K85:K87)</f>
        <v>24363.8333333333</v>
      </c>
    </row>
    <row r="85" ht="15.75" customHeight="1" spans="1:11">
      <c r="A85" s="162"/>
      <c r="B85" s="21"/>
      <c r="C85" s="22" t="s">
        <v>767</v>
      </c>
      <c r="D85" s="21"/>
      <c r="E85" s="25"/>
      <c r="F85" s="163"/>
      <c r="G85" s="55">
        <v>0.16</v>
      </c>
      <c r="H85" s="24">
        <f>E81</f>
        <v>17198000</v>
      </c>
      <c r="I85" s="95">
        <v>1</v>
      </c>
      <c r="J85" s="21"/>
      <c r="K85" s="24">
        <f>G85*H85*I85/F81</f>
        <v>15287.1111111111</v>
      </c>
    </row>
    <row r="86" ht="15.75" customHeight="1" spans="1:11">
      <c r="A86" s="162"/>
      <c r="B86" s="21"/>
      <c r="C86" s="22" t="s">
        <v>768</v>
      </c>
      <c r="D86" s="21"/>
      <c r="E86" s="25"/>
      <c r="F86" s="163"/>
      <c r="G86" s="55">
        <v>0.045</v>
      </c>
      <c r="H86" s="24">
        <f>E81</f>
        <v>17198000</v>
      </c>
      <c r="I86" s="21"/>
      <c r="J86" s="21"/>
      <c r="K86" s="24">
        <f>G86*H86/F81</f>
        <v>4299.5</v>
      </c>
    </row>
    <row r="87" ht="15.75" customHeight="1" spans="1:11">
      <c r="A87" s="162"/>
      <c r="B87" s="21"/>
      <c r="C87" s="22" t="s">
        <v>769</v>
      </c>
      <c r="D87" s="21"/>
      <c r="E87" s="25"/>
      <c r="F87" s="163"/>
      <c r="G87" s="55">
        <v>0.05</v>
      </c>
      <c r="H87" s="24">
        <f>E81</f>
        <v>17198000</v>
      </c>
      <c r="I87" s="21"/>
      <c r="J87" s="21"/>
      <c r="K87" s="24">
        <f>G87*H87/F81</f>
        <v>4777.22222222222</v>
      </c>
    </row>
    <row r="88" ht="15.75" customHeight="1" spans="1:11">
      <c r="A88" s="153">
        <v>8</v>
      </c>
      <c r="B88" s="39" t="s">
        <v>617</v>
      </c>
      <c r="C88" s="40" t="s">
        <v>618</v>
      </c>
      <c r="D88" s="39" t="s">
        <v>596</v>
      </c>
      <c r="E88" s="154">
        <v>120039000</v>
      </c>
      <c r="F88" s="155">
        <v>180</v>
      </c>
      <c r="G88" s="40"/>
      <c r="H88" s="41"/>
      <c r="I88" s="39"/>
      <c r="J88" s="39"/>
      <c r="K88" s="42">
        <v>791663</v>
      </c>
    </row>
    <row r="89" ht="15.75" customHeight="1" spans="1:11">
      <c r="A89" s="156"/>
      <c r="B89" s="157"/>
      <c r="C89" s="158" t="s">
        <v>764</v>
      </c>
      <c r="D89" s="157"/>
      <c r="E89" s="159"/>
      <c r="F89" s="160"/>
      <c r="G89" s="158"/>
      <c r="H89" s="161"/>
      <c r="I89" s="157"/>
      <c r="J89" s="157"/>
      <c r="K89" s="161">
        <f>SUM(K90:K90)</f>
        <v>375543</v>
      </c>
    </row>
    <row r="90" ht="15.75" customHeight="1" spans="1:11">
      <c r="A90" s="162"/>
      <c r="B90" s="21"/>
      <c r="C90" s="22" t="s">
        <v>765</v>
      </c>
      <c r="D90" s="21" t="s">
        <v>704</v>
      </c>
      <c r="E90" s="25"/>
      <c r="F90" s="163"/>
      <c r="G90" s="49">
        <v>180</v>
      </c>
      <c r="H90" s="24">
        <v>1987</v>
      </c>
      <c r="I90" s="50">
        <v>1.05</v>
      </c>
      <c r="J90" s="21"/>
      <c r="K90" s="24">
        <f>G90*H90*I90</f>
        <v>375543</v>
      </c>
    </row>
    <row r="91" ht="15.75" customHeight="1" spans="1:11">
      <c r="A91" s="156"/>
      <c r="B91" s="157"/>
      <c r="C91" s="158" t="s">
        <v>771</v>
      </c>
      <c r="D91" s="157"/>
      <c r="E91" s="159"/>
      <c r="F91" s="160"/>
      <c r="G91" s="158"/>
      <c r="H91" s="161"/>
      <c r="I91" s="157"/>
      <c r="J91" s="157"/>
      <c r="K91" s="161">
        <f>G92*K92</f>
        <v>280743</v>
      </c>
    </row>
    <row r="92" ht="15.75" customHeight="1" spans="1:11">
      <c r="A92" s="162"/>
      <c r="B92" s="21"/>
      <c r="C92" s="22" t="s">
        <v>783</v>
      </c>
      <c r="D92" s="21"/>
      <c r="E92" s="25"/>
      <c r="F92" s="163"/>
      <c r="G92" s="49">
        <v>1</v>
      </c>
      <c r="H92" s="24"/>
      <c r="I92" s="21"/>
      <c r="J92" s="21"/>
      <c r="K92" s="24">
        <v>280743</v>
      </c>
    </row>
    <row r="93" ht="15.75" customHeight="1" spans="1:11">
      <c r="A93" s="162"/>
      <c r="B93" s="21"/>
      <c r="C93" s="22" t="s">
        <v>773</v>
      </c>
      <c r="D93" s="21"/>
      <c r="E93" s="25"/>
      <c r="F93" s="163"/>
      <c r="G93" s="23">
        <v>1.39</v>
      </c>
      <c r="H93" s="24">
        <v>307000</v>
      </c>
      <c r="I93" s="50">
        <v>1.52</v>
      </c>
      <c r="J93" s="21"/>
      <c r="K93" s="24">
        <f>IF(G93&lt;&gt;0,G93*H93/I93,H93)</f>
        <v>280743.421052632</v>
      </c>
    </row>
    <row r="94" ht="15.75" customHeight="1" spans="1:11">
      <c r="A94" s="156"/>
      <c r="B94" s="157"/>
      <c r="C94" s="158" t="s">
        <v>766</v>
      </c>
      <c r="D94" s="157"/>
      <c r="E94" s="159"/>
      <c r="F94" s="160"/>
      <c r="G94" s="158"/>
      <c r="H94" s="161"/>
      <c r="I94" s="157"/>
      <c r="J94" s="157"/>
      <c r="K94" s="161">
        <f>SUM(K95:K97)</f>
        <v>135377.316666667</v>
      </c>
    </row>
    <row r="95" ht="15.75" customHeight="1" spans="1:11">
      <c r="A95" s="162"/>
      <c r="B95" s="21"/>
      <c r="C95" s="22" t="s">
        <v>767</v>
      </c>
      <c r="D95" s="21"/>
      <c r="E95" s="25"/>
      <c r="F95" s="163"/>
      <c r="G95" s="55">
        <v>0.13</v>
      </c>
      <c r="H95" s="24">
        <f>E88</f>
        <v>120039000</v>
      </c>
      <c r="I95" s="95">
        <v>0.9</v>
      </c>
      <c r="J95" s="21"/>
      <c r="K95" s="24">
        <f>G95*H95*I95/F88</f>
        <v>78025.35</v>
      </c>
    </row>
    <row r="96" ht="15.75" customHeight="1" spans="1:11">
      <c r="A96" s="162"/>
      <c r="B96" s="21"/>
      <c r="C96" s="22" t="s">
        <v>768</v>
      </c>
      <c r="D96" s="21"/>
      <c r="E96" s="25"/>
      <c r="F96" s="163"/>
      <c r="G96" s="55">
        <v>0.036</v>
      </c>
      <c r="H96" s="24">
        <f>E88</f>
        <v>120039000</v>
      </c>
      <c r="I96" s="21"/>
      <c r="J96" s="21"/>
      <c r="K96" s="24">
        <f>G96*H96/F88</f>
        <v>24007.8</v>
      </c>
    </row>
    <row r="97" ht="15.75" customHeight="1" spans="1:11">
      <c r="A97" s="162"/>
      <c r="B97" s="21"/>
      <c r="C97" s="22" t="s">
        <v>769</v>
      </c>
      <c r="D97" s="21"/>
      <c r="E97" s="25"/>
      <c r="F97" s="163"/>
      <c r="G97" s="55">
        <v>0.05</v>
      </c>
      <c r="H97" s="24">
        <f>E88</f>
        <v>120039000</v>
      </c>
      <c r="I97" s="21"/>
      <c r="J97" s="21"/>
      <c r="K97" s="24">
        <f>G97*H97/F88</f>
        <v>33344.1666666667</v>
      </c>
    </row>
    <row r="98" ht="15.75" customHeight="1" spans="1:11">
      <c r="A98" s="153">
        <v>9</v>
      </c>
      <c r="B98" s="39" t="s">
        <v>620</v>
      </c>
      <c r="C98" s="40" t="s">
        <v>621</v>
      </c>
      <c r="D98" s="39" t="s">
        <v>596</v>
      </c>
      <c r="E98" s="154">
        <v>18200000</v>
      </c>
      <c r="F98" s="155">
        <v>240</v>
      </c>
      <c r="G98" s="40"/>
      <c r="H98" s="41"/>
      <c r="I98" s="39"/>
      <c r="J98" s="39"/>
      <c r="K98" s="42">
        <v>316279</v>
      </c>
    </row>
    <row r="99" ht="15.75" customHeight="1" spans="1:11">
      <c r="A99" s="156"/>
      <c r="B99" s="157"/>
      <c r="C99" s="158" t="s">
        <v>764</v>
      </c>
      <c r="D99" s="157"/>
      <c r="E99" s="159"/>
      <c r="F99" s="160"/>
      <c r="G99" s="158"/>
      <c r="H99" s="161"/>
      <c r="I99" s="157"/>
      <c r="J99" s="157"/>
      <c r="K99" s="161">
        <f>SUM(K100:K100)</f>
        <v>18777.15</v>
      </c>
    </row>
    <row r="100" ht="15.75" customHeight="1" spans="1:11">
      <c r="A100" s="162"/>
      <c r="B100" s="21"/>
      <c r="C100" s="22" t="s">
        <v>765</v>
      </c>
      <c r="D100" s="21" t="s">
        <v>704</v>
      </c>
      <c r="E100" s="25"/>
      <c r="F100" s="163"/>
      <c r="G100" s="49">
        <v>9</v>
      </c>
      <c r="H100" s="24">
        <v>1987</v>
      </c>
      <c r="I100" s="50">
        <v>1.05</v>
      </c>
      <c r="J100" s="21"/>
      <c r="K100" s="24">
        <f>G100*H100*I100</f>
        <v>18777.15</v>
      </c>
    </row>
    <row r="101" ht="15.75" customHeight="1" spans="1:11">
      <c r="A101" s="156"/>
      <c r="B101" s="157"/>
      <c r="C101" s="158" t="s">
        <v>771</v>
      </c>
      <c r="D101" s="157"/>
      <c r="E101" s="159"/>
      <c r="F101" s="160"/>
      <c r="G101" s="158"/>
      <c r="H101" s="161"/>
      <c r="I101" s="157"/>
      <c r="J101" s="157"/>
      <c r="K101" s="161">
        <f>G102*K102</f>
        <v>280743</v>
      </c>
    </row>
    <row r="102" ht="15.75" customHeight="1" spans="1:11">
      <c r="A102" s="162"/>
      <c r="B102" s="21"/>
      <c r="C102" s="22" t="s">
        <v>783</v>
      </c>
      <c r="D102" s="21"/>
      <c r="E102" s="25"/>
      <c r="F102" s="163"/>
      <c r="G102" s="49">
        <v>1</v>
      </c>
      <c r="H102" s="24"/>
      <c r="I102" s="21"/>
      <c r="J102" s="21"/>
      <c r="K102" s="24">
        <v>280743</v>
      </c>
    </row>
    <row r="103" ht="15.75" customHeight="1" spans="1:11">
      <c r="A103" s="162"/>
      <c r="B103" s="21"/>
      <c r="C103" s="22" t="s">
        <v>773</v>
      </c>
      <c r="D103" s="21"/>
      <c r="E103" s="25"/>
      <c r="F103" s="163"/>
      <c r="G103" s="23">
        <v>1.39</v>
      </c>
      <c r="H103" s="24">
        <v>307000</v>
      </c>
      <c r="I103" s="50">
        <v>1.52</v>
      </c>
      <c r="J103" s="21"/>
      <c r="K103" s="24">
        <f>IF(G103&lt;&gt;0,G103*H103/I103,H103)</f>
        <v>280743.421052632</v>
      </c>
    </row>
    <row r="104" ht="15.75" customHeight="1" spans="1:11">
      <c r="A104" s="156"/>
      <c r="B104" s="157"/>
      <c r="C104" s="158" t="s">
        <v>766</v>
      </c>
      <c r="D104" s="157"/>
      <c r="E104" s="159"/>
      <c r="F104" s="160"/>
      <c r="G104" s="158"/>
      <c r="H104" s="161"/>
      <c r="I104" s="157"/>
      <c r="J104" s="157"/>
      <c r="K104" s="161">
        <f>SUM(K105:K107)</f>
        <v>16759.1666666667</v>
      </c>
    </row>
    <row r="105" ht="15.75" customHeight="1" spans="1:11">
      <c r="A105" s="162"/>
      <c r="B105" s="21"/>
      <c r="C105" s="22" t="s">
        <v>767</v>
      </c>
      <c r="D105" s="21"/>
      <c r="E105" s="25"/>
      <c r="F105" s="163"/>
      <c r="G105" s="55">
        <v>0.14</v>
      </c>
      <c r="H105" s="24">
        <f>E98</f>
        <v>18200000</v>
      </c>
      <c r="I105" s="95">
        <v>1</v>
      </c>
      <c r="J105" s="21"/>
      <c r="K105" s="24">
        <f>G105*H105*I105/F98</f>
        <v>10616.6666666667</v>
      </c>
    </row>
    <row r="106" ht="15.75" customHeight="1" spans="1:11">
      <c r="A106" s="162"/>
      <c r="B106" s="21"/>
      <c r="C106" s="22" t="s">
        <v>768</v>
      </c>
      <c r="D106" s="21"/>
      <c r="E106" s="25"/>
      <c r="F106" s="163"/>
      <c r="G106" s="55">
        <v>0.041</v>
      </c>
      <c r="H106" s="24">
        <f>E98</f>
        <v>18200000</v>
      </c>
      <c r="I106" s="21"/>
      <c r="J106" s="21"/>
      <c r="K106" s="24">
        <f>G106*H106/F98</f>
        <v>3109.16666666667</v>
      </c>
    </row>
    <row r="107" ht="15.75" customHeight="1" spans="1:11">
      <c r="A107" s="162"/>
      <c r="B107" s="21"/>
      <c r="C107" s="22" t="s">
        <v>769</v>
      </c>
      <c r="D107" s="21"/>
      <c r="E107" s="25"/>
      <c r="F107" s="163"/>
      <c r="G107" s="55">
        <v>0.04</v>
      </c>
      <c r="H107" s="24">
        <f>E98</f>
        <v>18200000</v>
      </c>
      <c r="I107" s="21"/>
      <c r="J107" s="21"/>
      <c r="K107" s="24">
        <f>G107*H107/F98</f>
        <v>3033.33333333333</v>
      </c>
    </row>
    <row r="108" ht="15.75" customHeight="1" spans="1:11">
      <c r="A108" s="153">
        <v>10</v>
      </c>
      <c r="B108" s="39" t="s">
        <v>623</v>
      </c>
      <c r="C108" s="40" t="s">
        <v>624</v>
      </c>
      <c r="D108" s="39" t="s">
        <v>596</v>
      </c>
      <c r="E108" s="154">
        <v>7395000</v>
      </c>
      <c r="F108" s="155">
        <v>150</v>
      </c>
      <c r="G108" s="40"/>
      <c r="H108" s="41"/>
      <c r="I108" s="39"/>
      <c r="J108" s="39"/>
      <c r="K108" s="42">
        <v>311518</v>
      </c>
    </row>
    <row r="109" ht="15.75" customHeight="1" spans="1:11">
      <c r="A109" s="156"/>
      <c r="B109" s="157"/>
      <c r="C109" s="158" t="s">
        <v>764</v>
      </c>
      <c r="D109" s="157"/>
      <c r="E109" s="159"/>
      <c r="F109" s="160"/>
      <c r="G109" s="158"/>
      <c r="H109" s="161"/>
      <c r="I109" s="157"/>
      <c r="J109" s="157"/>
      <c r="K109" s="161">
        <f>SUM(K110:K110)</f>
        <v>14604.45</v>
      </c>
    </row>
    <row r="110" ht="15.75" customHeight="1" spans="1:11">
      <c r="A110" s="162"/>
      <c r="B110" s="21"/>
      <c r="C110" s="22" t="s">
        <v>765</v>
      </c>
      <c r="D110" s="21" t="s">
        <v>704</v>
      </c>
      <c r="E110" s="25"/>
      <c r="F110" s="163"/>
      <c r="G110" s="49">
        <v>7</v>
      </c>
      <c r="H110" s="24">
        <v>1987</v>
      </c>
      <c r="I110" s="50">
        <v>1.05</v>
      </c>
      <c r="J110" s="21"/>
      <c r="K110" s="24">
        <f>G110*H110*I110</f>
        <v>14604.45</v>
      </c>
    </row>
    <row r="111" ht="15.75" customHeight="1" spans="1:11">
      <c r="A111" s="156"/>
      <c r="B111" s="157"/>
      <c r="C111" s="158" t="s">
        <v>771</v>
      </c>
      <c r="D111" s="157"/>
      <c r="E111" s="159"/>
      <c r="F111" s="160"/>
      <c r="G111" s="158"/>
      <c r="H111" s="161"/>
      <c r="I111" s="157"/>
      <c r="J111" s="157"/>
      <c r="K111" s="161">
        <f>G112*K112</f>
        <v>280743</v>
      </c>
    </row>
    <row r="112" ht="15.75" customHeight="1" spans="1:11">
      <c r="A112" s="162"/>
      <c r="B112" s="21"/>
      <c r="C112" s="22" t="s">
        <v>783</v>
      </c>
      <c r="D112" s="21"/>
      <c r="E112" s="25"/>
      <c r="F112" s="163"/>
      <c r="G112" s="49">
        <v>1</v>
      </c>
      <c r="H112" s="24"/>
      <c r="I112" s="21"/>
      <c r="J112" s="21"/>
      <c r="K112" s="24">
        <v>280743</v>
      </c>
    </row>
    <row r="113" ht="15.75" customHeight="1" spans="1:11">
      <c r="A113" s="162"/>
      <c r="B113" s="21"/>
      <c r="C113" s="22" t="s">
        <v>773</v>
      </c>
      <c r="D113" s="21"/>
      <c r="E113" s="25"/>
      <c r="F113" s="163"/>
      <c r="G113" s="23">
        <v>1.39</v>
      </c>
      <c r="H113" s="24">
        <v>307000</v>
      </c>
      <c r="I113" s="50">
        <v>1.52</v>
      </c>
      <c r="J113" s="21"/>
      <c r="K113" s="24">
        <f>IF(G113&lt;&gt;0,G113*H113/I113,H113)</f>
        <v>280743.421052632</v>
      </c>
    </row>
    <row r="114" ht="15.75" customHeight="1" spans="1:11">
      <c r="A114" s="156"/>
      <c r="B114" s="157"/>
      <c r="C114" s="158" t="s">
        <v>766</v>
      </c>
      <c r="D114" s="157"/>
      <c r="E114" s="159"/>
      <c r="F114" s="160"/>
      <c r="G114" s="158"/>
      <c r="H114" s="161"/>
      <c r="I114" s="157"/>
      <c r="J114" s="157"/>
      <c r="K114" s="161">
        <f>SUM(K115:K117)</f>
        <v>16170.4</v>
      </c>
    </row>
    <row r="115" ht="15.75" customHeight="1" spans="1:11">
      <c r="A115" s="162"/>
      <c r="B115" s="21"/>
      <c r="C115" s="22" t="s">
        <v>767</v>
      </c>
      <c r="D115" s="21"/>
      <c r="E115" s="25"/>
      <c r="F115" s="163"/>
      <c r="G115" s="55">
        <v>0.2</v>
      </c>
      <c r="H115" s="24">
        <f>E108</f>
        <v>7395000</v>
      </c>
      <c r="I115" s="95">
        <v>1</v>
      </c>
      <c r="J115" s="21"/>
      <c r="K115" s="24">
        <f>G115*H115*I115/F108</f>
        <v>9860</v>
      </c>
    </row>
    <row r="116" ht="15.75" customHeight="1" spans="1:11">
      <c r="A116" s="162"/>
      <c r="B116" s="21"/>
      <c r="C116" s="22" t="s">
        <v>768</v>
      </c>
      <c r="D116" s="21"/>
      <c r="E116" s="25"/>
      <c r="F116" s="163"/>
      <c r="G116" s="55">
        <v>0.088</v>
      </c>
      <c r="H116" s="24">
        <f>E108</f>
        <v>7395000</v>
      </c>
      <c r="I116" s="21"/>
      <c r="J116" s="21"/>
      <c r="K116" s="24">
        <f>G116*H116/F108</f>
        <v>4338.4</v>
      </c>
    </row>
    <row r="117" ht="15.75" customHeight="1" spans="1:11">
      <c r="A117" s="162"/>
      <c r="B117" s="21"/>
      <c r="C117" s="22" t="s">
        <v>769</v>
      </c>
      <c r="D117" s="21"/>
      <c r="E117" s="25"/>
      <c r="F117" s="163"/>
      <c r="G117" s="55">
        <v>0.04</v>
      </c>
      <c r="H117" s="24">
        <f>E108</f>
        <v>7395000</v>
      </c>
      <c r="I117" s="21"/>
      <c r="J117" s="21"/>
      <c r="K117" s="24">
        <f>G117*H117/F108</f>
        <v>1972</v>
      </c>
    </row>
    <row r="118" ht="15.75" customHeight="1" spans="1:11">
      <c r="A118" s="153">
        <v>11</v>
      </c>
      <c r="B118" s="39" t="s">
        <v>626</v>
      </c>
      <c r="C118" s="40" t="s">
        <v>627</v>
      </c>
      <c r="D118" s="39" t="s">
        <v>596</v>
      </c>
      <c r="E118" s="154">
        <v>952186000</v>
      </c>
      <c r="F118" s="155">
        <v>280</v>
      </c>
      <c r="G118" s="40"/>
      <c r="H118" s="41"/>
      <c r="I118" s="39"/>
      <c r="J118" s="39"/>
      <c r="K118" s="42">
        <v>2671709</v>
      </c>
    </row>
    <row r="119" ht="15.75" customHeight="1" spans="1:11">
      <c r="A119" s="156"/>
      <c r="B119" s="157"/>
      <c r="C119" s="158" t="s">
        <v>764</v>
      </c>
      <c r="D119" s="157"/>
      <c r="E119" s="159"/>
      <c r="F119" s="160"/>
      <c r="G119" s="158"/>
      <c r="H119" s="161"/>
      <c r="I119" s="157"/>
      <c r="J119" s="157"/>
      <c r="K119" s="161">
        <f>SUM(K120:K120)</f>
        <v>1450878.6</v>
      </c>
    </row>
    <row r="120" ht="15.75" customHeight="1" spans="1:11">
      <c r="A120" s="162"/>
      <c r="B120" s="21"/>
      <c r="C120" s="22" t="s">
        <v>770</v>
      </c>
      <c r="D120" s="21" t="s">
        <v>701</v>
      </c>
      <c r="E120" s="25"/>
      <c r="F120" s="163"/>
      <c r="G120" s="49">
        <v>51</v>
      </c>
      <c r="H120" s="24">
        <v>27620</v>
      </c>
      <c r="I120" s="50">
        <v>1.03</v>
      </c>
      <c r="J120" s="21"/>
      <c r="K120" s="24">
        <f>G120*H120*I120</f>
        <v>1450878.6</v>
      </c>
    </row>
    <row r="121" ht="15.75" customHeight="1" spans="1:11">
      <c r="A121" s="156"/>
      <c r="B121" s="157"/>
      <c r="C121" s="158" t="s">
        <v>771</v>
      </c>
      <c r="D121" s="157"/>
      <c r="E121" s="159"/>
      <c r="F121" s="160"/>
      <c r="G121" s="158"/>
      <c r="H121" s="161"/>
      <c r="I121" s="157"/>
      <c r="J121" s="157"/>
      <c r="K121" s="161">
        <f>G122*K122</f>
        <v>333257</v>
      </c>
    </row>
    <row r="122" ht="15.75" customHeight="1" spans="1:11">
      <c r="A122" s="162"/>
      <c r="B122" s="21"/>
      <c r="C122" s="22" t="s">
        <v>776</v>
      </c>
      <c r="D122" s="21"/>
      <c r="E122" s="25"/>
      <c r="F122" s="163"/>
      <c r="G122" s="49">
        <v>1</v>
      </c>
      <c r="H122" s="24"/>
      <c r="I122" s="21"/>
      <c r="J122" s="21"/>
      <c r="K122" s="24">
        <v>333257</v>
      </c>
    </row>
    <row r="123" ht="15.75" customHeight="1" spans="1:11">
      <c r="A123" s="162"/>
      <c r="B123" s="21"/>
      <c r="C123" s="22" t="s">
        <v>773</v>
      </c>
      <c r="D123" s="21"/>
      <c r="E123" s="25"/>
      <c r="F123" s="163"/>
      <c r="G123" s="23">
        <v>1.65</v>
      </c>
      <c r="H123" s="24">
        <v>307000</v>
      </c>
      <c r="I123" s="50">
        <v>1.52</v>
      </c>
      <c r="J123" s="21"/>
      <c r="K123" s="24">
        <f>IF(G123&lt;&gt;0,G123*H123/I123,H123)</f>
        <v>333256.578947368</v>
      </c>
    </row>
    <row r="124" ht="15.75" customHeight="1" spans="1:11">
      <c r="A124" s="156"/>
      <c r="B124" s="157"/>
      <c r="C124" s="158" t="s">
        <v>766</v>
      </c>
      <c r="D124" s="157"/>
      <c r="E124" s="159"/>
      <c r="F124" s="160"/>
      <c r="G124" s="158"/>
      <c r="H124" s="161"/>
      <c r="I124" s="157"/>
      <c r="J124" s="157"/>
      <c r="K124" s="161">
        <f>SUM(K125:K127)</f>
        <v>887573.378571429</v>
      </c>
    </row>
    <row r="125" ht="15.75" customHeight="1" spans="1:11">
      <c r="A125" s="162"/>
      <c r="B125" s="21"/>
      <c r="C125" s="22" t="s">
        <v>767</v>
      </c>
      <c r="D125" s="21"/>
      <c r="E125" s="25"/>
      <c r="F125" s="163"/>
      <c r="G125" s="55">
        <v>0.17</v>
      </c>
      <c r="H125" s="24">
        <f>E118</f>
        <v>952186000</v>
      </c>
      <c r="I125" s="95">
        <v>0.9</v>
      </c>
      <c r="J125" s="21"/>
      <c r="K125" s="24">
        <f>G125*H125*I125/F118</f>
        <v>520301.635714286</v>
      </c>
    </row>
    <row r="126" ht="15.75" customHeight="1" spans="1:11">
      <c r="A126" s="162"/>
      <c r="B126" s="21"/>
      <c r="C126" s="22" t="s">
        <v>768</v>
      </c>
      <c r="D126" s="21"/>
      <c r="E126" s="25"/>
      <c r="F126" s="163"/>
      <c r="G126" s="55">
        <v>0.058</v>
      </c>
      <c r="H126" s="24">
        <f>E118</f>
        <v>952186000</v>
      </c>
      <c r="I126" s="21"/>
      <c r="J126" s="21"/>
      <c r="K126" s="24">
        <f>G126*H126/F118</f>
        <v>197238.528571429</v>
      </c>
    </row>
    <row r="127" ht="15.75" customHeight="1" spans="1:11">
      <c r="A127" s="162"/>
      <c r="B127" s="21"/>
      <c r="C127" s="22" t="s">
        <v>769</v>
      </c>
      <c r="D127" s="21"/>
      <c r="E127" s="25"/>
      <c r="F127" s="163"/>
      <c r="G127" s="55">
        <v>0.05</v>
      </c>
      <c r="H127" s="24">
        <f>E118</f>
        <v>952186000</v>
      </c>
      <c r="I127" s="21"/>
      <c r="J127" s="21"/>
      <c r="K127" s="24">
        <f>G127*H127/F118</f>
        <v>170033.214285714</v>
      </c>
    </row>
    <row r="128" ht="15.75" customHeight="1" spans="1:11">
      <c r="A128" s="153">
        <v>12</v>
      </c>
      <c r="B128" s="39" t="s">
        <v>629</v>
      </c>
      <c r="C128" s="40" t="s">
        <v>630</v>
      </c>
      <c r="D128" s="39" t="s">
        <v>596</v>
      </c>
      <c r="E128" s="154">
        <v>1183203000</v>
      </c>
      <c r="F128" s="155">
        <v>280</v>
      </c>
      <c r="G128" s="40"/>
      <c r="H128" s="41"/>
      <c r="I128" s="39"/>
      <c r="J128" s="39"/>
      <c r="K128" s="42">
        <v>3285330</v>
      </c>
    </row>
    <row r="129" ht="15.75" customHeight="1" spans="1:11">
      <c r="A129" s="156"/>
      <c r="B129" s="157"/>
      <c r="C129" s="158" t="s">
        <v>764</v>
      </c>
      <c r="D129" s="157"/>
      <c r="E129" s="159"/>
      <c r="F129" s="160"/>
      <c r="G129" s="158"/>
      <c r="H129" s="161"/>
      <c r="I129" s="157"/>
      <c r="J129" s="157"/>
      <c r="K129" s="161">
        <f>SUM(K130:K130)</f>
        <v>1849159</v>
      </c>
    </row>
    <row r="130" ht="15.75" customHeight="1" spans="1:11">
      <c r="A130" s="162"/>
      <c r="B130" s="21"/>
      <c r="C130" s="22" t="s">
        <v>770</v>
      </c>
      <c r="D130" s="21" t="s">
        <v>701</v>
      </c>
      <c r="E130" s="25"/>
      <c r="F130" s="163"/>
      <c r="G130" s="49">
        <v>65</v>
      </c>
      <c r="H130" s="24">
        <v>27620</v>
      </c>
      <c r="I130" s="50">
        <v>1.03</v>
      </c>
      <c r="J130" s="21"/>
      <c r="K130" s="24">
        <f>G130*H130*I130</f>
        <v>1849159</v>
      </c>
    </row>
    <row r="131" ht="15.75" customHeight="1" spans="1:11">
      <c r="A131" s="156"/>
      <c r="B131" s="157"/>
      <c r="C131" s="158" t="s">
        <v>771</v>
      </c>
      <c r="D131" s="157"/>
      <c r="E131" s="159"/>
      <c r="F131" s="160"/>
      <c r="G131" s="158"/>
      <c r="H131" s="161"/>
      <c r="I131" s="157"/>
      <c r="J131" s="157"/>
      <c r="K131" s="161">
        <f>G132*K132</f>
        <v>333257</v>
      </c>
    </row>
    <row r="132" ht="15.75" customHeight="1" spans="1:11">
      <c r="A132" s="162"/>
      <c r="B132" s="21"/>
      <c r="C132" s="22" t="s">
        <v>776</v>
      </c>
      <c r="D132" s="21"/>
      <c r="E132" s="25"/>
      <c r="F132" s="163"/>
      <c r="G132" s="49">
        <v>1</v>
      </c>
      <c r="H132" s="24"/>
      <c r="I132" s="21"/>
      <c r="J132" s="21"/>
      <c r="K132" s="24">
        <v>333257</v>
      </c>
    </row>
    <row r="133" ht="15.75" customHeight="1" spans="1:11">
      <c r="A133" s="162"/>
      <c r="B133" s="21"/>
      <c r="C133" s="22" t="s">
        <v>773</v>
      </c>
      <c r="D133" s="21"/>
      <c r="E133" s="25"/>
      <c r="F133" s="163"/>
      <c r="G133" s="23">
        <v>1.65</v>
      </c>
      <c r="H133" s="24">
        <v>307000</v>
      </c>
      <c r="I133" s="50">
        <v>1.52</v>
      </c>
      <c r="J133" s="21"/>
      <c r="K133" s="24">
        <f>IF(G133&lt;&gt;0,G133*H133/I133,H133)</f>
        <v>333256.578947368</v>
      </c>
    </row>
    <row r="134" ht="15.75" customHeight="1" spans="1:11">
      <c r="A134" s="156"/>
      <c r="B134" s="157"/>
      <c r="C134" s="158" t="s">
        <v>766</v>
      </c>
      <c r="D134" s="157"/>
      <c r="E134" s="159"/>
      <c r="F134" s="160"/>
      <c r="G134" s="158"/>
      <c r="H134" s="161"/>
      <c r="I134" s="157"/>
      <c r="J134" s="157"/>
      <c r="K134" s="161">
        <f>SUM(K135:K137)</f>
        <v>1102914.225</v>
      </c>
    </row>
    <row r="135" ht="15.75" customHeight="1" spans="1:11">
      <c r="A135" s="162"/>
      <c r="B135" s="21"/>
      <c r="C135" s="22" t="s">
        <v>767</v>
      </c>
      <c r="D135" s="21"/>
      <c r="E135" s="25"/>
      <c r="F135" s="163"/>
      <c r="G135" s="55">
        <v>0.17</v>
      </c>
      <c r="H135" s="24">
        <f>E128</f>
        <v>1183203000</v>
      </c>
      <c r="I135" s="95">
        <v>0.9</v>
      </c>
      <c r="J135" s="21"/>
      <c r="K135" s="24">
        <f>G135*H135*I135/F128</f>
        <v>646535.925</v>
      </c>
    </row>
    <row r="136" ht="15.75" customHeight="1" spans="1:11">
      <c r="A136" s="162"/>
      <c r="B136" s="21"/>
      <c r="C136" s="22" t="s">
        <v>768</v>
      </c>
      <c r="D136" s="21"/>
      <c r="E136" s="25"/>
      <c r="F136" s="163"/>
      <c r="G136" s="55">
        <v>0.058</v>
      </c>
      <c r="H136" s="24">
        <f>E128</f>
        <v>1183203000</v>
      </c>
      <c r="I136" s="21"/>
      <c r="J136" s="21"/>
      <c r="K136" s="24">
        <f>G136*H136/F128</f>
        <v>245092.05</v>
      </c>
    </row>
    <row r="137" ht="15.75" customHeight="1" spans="1:11">
      <c r="A137" s="162"/>
      <c r="B137" s="21"/>
      <c r="C137" s="22" t="s">
        <v>769</v>
      </c>
      <c r="D137" s="21"/>
      <c r="E137" s="25"/>
      <c r="F137" s="163"/>
      <c r="G137" s="55">
        <v>0.05</v>
      </c>
      <c r="H137" s="24">
        <f>E128</f>
        <v>1183203000</v>
      </c>
      <c r="I137" s="21"/>
      <c r="J137" s="21"/>
      <c r="K137" s="24">
        <f>G137*H137/F128</f>
        <v>211286.25</v>
      </c>
    </row>
    <row r="138" ht="15.75" customHeight="1" spans="1:11">
      <c r="A138" s="153">
        <v>13</v>
      </c>
      <c r="B138" s="39" t="s">
        <v>632</v>
      </c>
      <c r="C138" s="40" t="s">
        <v>633</v>
      </c>
      <c r="D138" s="39" t="s">
        <v>596</v>
      </c>
      <c r="E138" s="154">
        <v>3258264000</v>
      </c>
      <c r="F138" s="155">
        <v>280</v>
      </c>
      <c r="G138" s="40"/>
      <c r="H138" s="41"/>
      <c r="I138" s="39"/>
      <c r="J138" s="39"/>
      <c r="K138" s="42">
        <v>7156691</v>
      </c>
    </row>
    <row r="139" ht="15.75" customHeight="1" spans="1:11">
      <c r="A139" s="156"/>
      <c r="B139" s="157"/>
      <c r="C139" s="158" t="s">
        <v>764</v>
      </c>
      <c r="D139" s="157"/>
      <c r="E139" s="159"/>
      <c r="F139" s="160"/>
      <c r="G139" s="158"/>
      <c r="H139" s="161"/>
      <c r="I139" s="157"/>
      <c r="J139" s="157"/>
      <c r="K139" s="161">
        <f>SUM(K140:K140)</f>
        <v>3925906.8</v>
      </c>
    </row>
    <row r="140" ht="15.75" customHeight="1" spans="1:11">
      <c r="A140" s="162"/>
      <c r="B140" s="21"/>
      <c r="C140" s="22" t="s">
        <v>770</v>
      </c>
      <c r="D140" s="21" t="s">
        <v>701</v>
      </c>
      <c r="E140" s="25"/>
      <c r="F140" s="163"/>
      <c r="G140" s="49">
        <v>138</v>
      </c>
      <c r="H140" s="24">
        <v>27620</v>
      </c>
      <c r="I140" s="50">
        <v>1.03</v>
      </c>
      <c r="J140" s="21"/>
      <c r="K140" s="24">
        <f>G140*H140*I140</f>
        <v>3925906.8</v>
      </c>
    </row>
    <row r="141" ht="15.75" customHeight="1" spans="1:11">
      <c r="A141" s="156"/>
      <c r="B141" s="157"/>
      <c r="C141" s="158" t="s">
        <v>771</v>
      </c>
      <c r="D141" s="157"/>
      <c r="E141" s="159"/>
      <c r="F141" s="160"/>
      <c r="G141" s="158"/>
      <c r="H141" s="161"/>
      <c r="I141" s="157"/>
      <c r="J141" s="157"/>
      <c r="K141" s="161">
        <f>G142*K142</f>
        <v>333257</v>
      </c>
    </row>
    <row r="142" ht="15.75" customHeight="1" spans="1:11">
      <c r="A142" s="162"/>
      <c r="B142" s="21"/>
      <c r="C142" s="22" t="s">
        <v>776</v>
      </c>
      <c r="D142" s="21"/>
      <c r="E142" s="25"/>
      <c r="F142" s="163"/>
      <c r="G142" s="49">
        <v>1</v>
      </c>
      <c r="H142" s="24"/>
      <c r="I142" s="21"/>
      <c r="J142" s="21"/>
      <c r="K142" s="24">
        <v>333257</v>
      </c>
    </row>
    <row r="143" ht="15.75" customHeight="1" spans="1:11">
      <c r="A143" s="162"/>
      <c r="B143" s="21"/>
      <c r="C143" s="22" t="s">
        <v>773</v>
      </c>
      <c r="D143" s="21"/>
      <c r="E143" s="25"/>
      <c r="F143" s="163"/>
      <c r="G143" s="23">
        <v>1.65</v>
      </c>
      <c r="H143" s="24">
        <v>307000</v>
      </c>
      <c r="I143" s="50">
        <v>1.52</v>
      </c>
      <c r="J143" s="21"/>
      <c r="K143" s="24">
        <f>IF(G143&lt;&gt;0,G143*H143/I143,H143)</f>
        <v>333256.578947368</v>
      </c>
    </row>
    <row r="144" ht="15.75" customHeight="1" spans="1:11">
      <c r="A144" s="156"/>
      <c r="B144" s="157"/>
      <c r="C144" s="158" t="s">
        <v>766</v>
      </c>
      <c r="D144" s="157"/>
      <c r="E144" s="159"/>
      <c r="F144" s="160"/>
      <c r="G144" s="158"/>
      <c r="H144" s="161"/>
      <c r="I144" s="157"/>
      <c r="J144" s="157"/>
      <c r="K144" s="161">
        <f>SUM(K145:K147)</f>
        <v>2897527.62857143</v>
      </c>
    </row>
    <row r="145" ht="15.75" customHeight="1" spans="1:11">
      <c r="A145" s="162"/>
      <c r="B145" s="21"/>
      <c r="C145" s="22" t="s">
        <v>767</v>
      </c>
      <c r="D145" s="21"/>
      <c r="E145" s="25"/>
      <c r="F145" s="163"/>
      <c r="G145" s="55">
        <v>0.16</v>
      </c>
      <c r="H145" s="24">
        <f>E138</f>
        <v>3258264000</v>
      </c>
      <c r="I145" s="95">
        <v>0.9</v>
      </c>
      <c r="J145" s="21"/>
      <c r="K145" s="24">
        <f>G145*H145*I145/F138</f>
        <v>1675678.62857143</v>
      </c>
    </row>
    <row r="146" ht="15.75" customHeight="1" spans="1:11">
      <c r="A146" s="162"/>
      <c r="B146" s="21"/>
      <c r="C146" s="22" t="s">
        <v>768</v>
      </c>
      <c r="D146" s="21"/>
      <c r="E146" s="25"/>
      <c r="F146" s="163"/>
      <c r="G146" s="55">
        <v>0.055</v>
      </c>
      <c r="H146" s="24">
        <f>E138</f>
        <v>3258264000</v>
      </c>
      <c r="I146" s="21"/>
      <c r="J146" s="21"/>
      <c r="K146" s="24">
        <f>G146*H146/F138</f>
        <v>640016.142857143</v>
      </c>
    </row>
    <row r="147" ht="15.75" customHeight="1" spans="1:11">
      <c r="A147" s="162"/>
      <c r="B147" s="21"/>
      <c r="C147" s="22" t="s">
        <v>769</v>
      </c>
      <c r="D147" s="21"/>
      <c r="E147" s="25"/>
      <c r="F147" s="163"/>
      <c r="G147" s="55">
        <v>0.05</v>
      </c>
      <c r="H147" s="24">
        <f>E138</f>
        <v>3258264000</v>
      </c>
      <c r="I147" s="21"/>
      <c r="J147" s="21"/>
      <c r="K147" s="24">
        <f>G147*H147/F138</f>
        <v>581832.857142857</v>
      </c>
    </row>
    <row r="148" ht="15.75" customHeight="1" spans="1:11">
      <c r="A148" s="153">
        <v>14</v>
      </c>
      <c r="B148" s="39" t="s">
        <v>635</v>
      </c>
      <c r="C148" s="40" t="s">
        <v>636</v>
      </c>
      <c r="D148" s="39" t="s">
        <v>596</v>
      </c>
      <c r="E148" s="154">
        <v>6420000</v>
      </c>
      <c r="F148" s="155">
        <v>150</v>
      </c>
      <c r="G148" s="40"/>
      <c r="H148" s="41"/>
      <c r="I148" s="39"/>
      <c r="J148" s="39"/>
      <c r="K148" s="42">
        <v>307353</v>
      </c>
    </row>
    <row r="149" ht="15.75" customHeight="1" spans="1:11">
      <c r="A149" s="156"/>
      <c r="B149" s="157"/>
      <c r="C149" s="158" t="s">
        <v>764</v>
      </c>
      <c r="D149" s="157"/>
      <c r="E149" s="159"/>
      <c r="F149" s="160"/>
      <c r="G149" s="158"/>
      <c r="H149" s="161"/>
      <c r="I149" s="157"/>
      <c r="J149" s="157"/>
      <c r="K149" s="161">
        <f>SUM(K150:K150)</f>
        <v>10431.75</v>
      </c>
    </row>
    <row r="150" ht="15.75" customHeight="1" spans="1:11">
      <c r="A150" s="162"/>
      <c r="B150" s="21"/>
      <c r="C150" s="22" t="s">
        <v>765</v>
      </c>
      <c r="D150" s="21" t="s">
        <v>704</v>
      </c>
      <c r="E150" s="25"/>
      <c r="F150" s="163"/>
      <c r="G150" s="49">
        <v>5</v>
      </c>
      <c r="H150" s="24">
        <v>1987</v>
      </c>
      <c r="I150" s="50">
        <v>1.05</v>
      </c>
      <c r="J150" s="21"/>
      <c r="K150" s="24">
        <f>G150*H150*I150</f>
        <v>10431.75</v>
      </c>
    </row>
    <row r="151" ht="15.75" customHeight="1" spans="1:11">
      <c r="A151" s="156"/>
      <c r="B151" s="157"/>
      <c r="C151" s="158" t="s">
        <v>771</v>
      </c>
      <c r="D151" s="157"/>
      <c r="E151" s="159"/>
      <c r="F151" s="160"/>
      <c r="G151" s="158"/>
      <c r="H151" s="161"/>
      <c r="I151" s="157"/>
      <c r="J151" s="157"/>
      <c r="K151" s="161">
        <f>G152*K152</f>
        <v>280743</v>
      </c>
    </row>
    <row r="152" ht="15.75" customHeight="1" spans="1:11">
      <c r="A152" s="162"/>
      <c r="B152" s="21"/>
      <c r="C152" s="22" t="s">
        <v>783</v>
      </c>
      <c r="D152" s="21"/>
      <c r="E152" s="25"/>
      <c r="F152" s="163"/>
      <c r="G152" s="49">
        <v>1</v>
      </c>
      <c r="H152" s="24"/>
      <c r="I152" s="21"/>
      <c r="J152" s="21"/>
      <c r="K152" s="24">
        <v>280743</v>
      </c>
    </row>
    <row r="153" ht="15.75" customHeight="1" spans="1:11">
      <c r="A153" s="162"/>
      <c r="B153" s="21"/>
      <c r="C153" s="22" t="s">
        <v>773</v>
      </c>
      <c r="D153" s="21"/>
      <c r="E153" s="25"/>
      <c r="F153" s="163"/>
      <c r="G153" s="23">
        <v>1.39</v>
      </c>
      <c r="H153" s="24">
        <v>307000</v>
      </c>
      <c r="I153" s="50">
        <v>1.52</v>
      </c>
      <c r="J153" s="21"/>
      <c r="K153" s="24">
        <f>IF(G153&lt;&gt;0,G153*H153/I153,H153)</f>
        <v>280743.421052632</v>
      </c>
    </row>
    <row r="154" ht="15.75" customHeight="1" spans="1:11">
      <c r="A154" s="156"/>
      <c r="B154" s="157"/>
      <c r="C154" s="158" t="s">
        <v>766</v>
      </c>
      <c r="D154" s="157"/>
      <c r="E154" s="159"/>
      <c r="F154" s="160"/>
      <c r="G154" s="158"/>
      <c r="H154" s="161"/>
      <c r="I154" s="157"/>
      <c r="J154" s="157"/>
      <c r="K154" s="161">
        <f>SUM(K155:K157)</f>
        <v>16178.4</v>
      </c>
    </row>
    <row r="155" ht="15.75" customHeight="1" spans="1:11">
      <c r="A155" s="162"/>
      <c r="B155" s="21"/>
      <c r="C155" s="22" t="s">
        <v>767</v>
      </c>
      <c r="D155" s="21"/>
      <c r="E155" s="25"/>
      <c r="F155" s="163"/>
      <c r="G155" s="55">
        <v>0.25</v>
      </c>
      <c r="H155" s="24">
        <f>E148</f>
        <v>6420000</v>
      </c>
      <c r="I155" s="95">
        <v>1</v>
      </c>
      <c r="J155" s="21"/>
      <c r="K155" s="24">
        <f>G155*H155*I155/F148</f>
        <v>10700</v>
      </c>
    </row>
    <row r="156" ht="15.75" customHeight="1" spans="1:11">
      <c r="A156" s="162"/>
      <c r="B156" s="21"/>
      <c r="C156" s="22" t="s">
        <v>768</v>
      </c>
      <c r="D156" s="21"/>
      <c r="E156" s="25"/>
      <c r="F156" s="163"/>
      <c r="G156" s="55">
        <v>0.088</v>
      </c>
      <c r="H156" s="24">
        <f>E148</f>
        <v>6420000</v>
      </c>
      <c r="I156" s="21"/>
      <c r="J156" s="21"/>
      <c r="K156" s="24">
        <f>G156*H156/F148</f>
        <v>3766.4</v>
      </c>
    </row>
    <row r="157" ht="15.75" customHeight="1" spans="1:11">
      <c r="A157" s="162"/>
      <c r="B157" s="21"/>
      <c r="C157" s="22" t="s">
        <v>769</v>
      </c>
      <c r="D157" s="21"/>
      <c r="E157" s="25"/>
      <c r="F157" s="163"/>
      <c r="G157" s="55">
        <v>0.04</v>
      </c>
      <c r="H157" s="24">
        <f>E148</f>
        <v>6420000</v>
      </c>
      <c r="I157" s="21"/>
      <c r="J157" s="21"/>
      <c r="K157" s="24">
        <f>G157*H157/F148</f>
        <v>1712</v>
      </c>
    </row>
    <row r="158" ht="15.75" customHeight="1" spans="1:11">
      <c r="A158" s="153">
        <v>15</v>
      </c>
      <c r="B158" s="39" t="s">
        <v>638</v>
      </c>
      <c r="C158" s="40" t="s">
        <v>639</v>
      </c>
      <c r="D158" s="39" t="s">
        <v>596</v>
      </c>
      <c r="E158" s="154">
        <v>35771000</v>
      </c>
      <c r="F158" s="155">
        <v>200</v>
      </c>
      <c r="G158" s="40"/>
      <c r="H158" s="41"/>
      <c r="I158" s="39"/>
      <c r="J158" s="39"/>
      <c r="K158" s="42">
        <v>421060</v>
      </c>
    </row>
    <row r="159" ht="15.75" customHeight="1" spans="1:11">
      <c r="A159" s="156"/>
      <c r="B159" s="157"/>
      <c r="C159" s="158" t="s">
        <v>764</v>
      </c>
      <c r="D159" s="157"/>
      <c r="E159" s="159"/>
      <c r="F159" s="160"/>
      <c r="G159" s="158"/>
      <c r="H159" s="161"/>
      <c r="I159" s="157"/>
      <c r="J159" s="157"/>
      <c r="K159" s="161">
        <f>SUM(K160:K160)</f>
        <v>91310.4</v>
      </c>
    </row>
    <row r="160" ht="15.75" customHeight="1" spans="1:11">
      <c r="A160" s="162"/>
      <c r="B160" s="21"/>
      <c r="C160" s="22" t="s">
        <v>784</v>
      </c>
      <c r="D160" s="21" t="s">
        <v>701</v>
      </c>
      <c r="E160" s="25"/>
      <c r="F160" s="163"/>
      <c r="G160" s="49">
        <v>4</v>
      </c>
      <c r="H160" s="24">
        <v>22380</v>
      </c>
      <c r="I160" s="50">
        <v>1.02</v>
      </c>
      <c r="J160" s="21"/>
      <c r="K160" s="24">
        <f>G160*H160*I160</f>
        <v>91310.4</v>
      </c>
    </row>
    <row r="161" ht="15.75" customHeight="1" spans="1:11">
      <c r="A161" s="156"/>
      <c r="B161" s="157"/>
      <c r="C161" s="158" t="s">
        <v>771</v>
      </c>
      <c r="D161" s="157"/>
      <c r="E161" s="159"/>
      <c r="F161" s="160"/>
      <c r="G161" s="158"/>
      <c r="H161" s="161"/>
      <c r="I161" s="157"/>
      <c r="J161" s="157"/>
      <c r="K161" s="161">
        <f>G162*K162</f>
        <v>280743</v>
      </c>
    </row>
    <row r="162" ht="15.75" customHeight="1" spans="1:11">
      <c r="A162" s="162"/>
      <c r="B162" s="21"/>
      <c r="C162" s="22" t="s">
        <v>783</v>
      </c>
      <c r="D162" s="21"/>
      <c r="E162" s="25"/>
      <c r="F162" s="163"/>
      <c r="G162" s="49">
        <v>1</v>
      </c>
      <c r="H162" s="24"/>
      <c r="I162" s="21"/>
      <c r="J162" s="21"/>
      <c r="K162" s="24">
        <v>280743</v>
      </c>
    </row>
    <row r="163" ht="15.75" customHeight="1" spans="1:11">
      <c r="A163" s="162"/>
      <c r="B163" s="21"/>
      <c r="C163" s="22" t="s">
        <v>773</v>
      </c>
      <c r="D163" s="21"/>
      <c r="E163" s="25"/>
      <c r="F163" s="163"/>
      <c r="G163" s="23">
        <v>1.39</v>
      </c>
      <c r="H163" s="24">
        <v>307000</v>
      </c>
      <c r="I163" s="50">
        <v>1.52</v>
      </c>
      <c r="J163" s="21"/>
      <c r="K163" s="24">
        <f>IF(G163&lt;&gt;0,G163*H163/I163,H163)</f>
        <v>280743.421052632</v>
      </c>
    </row>
    <row r="164" ht="15.75" customHeight="1" spans="1:11">
      <c r="A164" s="156"/>
      <c r="B164" s="157"/>
      <c r="C164" s="158" t="s">
        <v>766</v>
      </c>
      <c r="D164" s="157"/>
      <c r="E164" s="159"/>
      <c r="F164" s="160"/>
      <c r="G164" s="158"/>
      <c r="H164" s="161"/>
      <c r="I164" s="157"/>
      <c r="J164" s="157"/>
      <c r="K164" s="161">
        <f>SUM(K165:K167)</f>
        <v>49006.27</v>
      </c>
    </row>
    <row r="165" ht="15.75" customHeight="1" spans="1:11">
      <c r="A165" s="162"/>
      <c r="B165" s="21"/>
      <c r="C165" s="22" t="s">
        <v>767</v>
      </c>
      <c r="D165" s="21"/>
      <c r="E165" s="25"/>
      <c r="F165" s="163"/>
      <c r="G165" s="55">
        <v>0.2</v>
      </c>
      <c r="H165" s="24">
        <f>E158</f>
        <v>35771000</v>
      </c>
      <c r="I165" s="95">
        <v>0.9</v>
      </c>
      <c r="J165" s="21"/>
      <c r="K165" s="24">
        <f>G165*H165*I165/F158</f>
        <v>32193.9</v>
      </c>
    </row>
    <row r="166" ht="15.75" customHeight="1" spans="1:11">
      <c r="A166" s="162"/>
      <c r="B166" s="21"/>
      <c r="C166" s="22" t="s">
        <v>768</v>
      </c>
      <c r="D166" s="21"/>
      <c r="E166" s="25"/>
      <c r="F166" s="163"/>
      <c r="G166" s="55">
        <v>0.054</v>
      </c>
      <c r="H166" s="24">
        <f>E158</f>
        <v>35771000</v>
      </c>
      <c r="I166" s="21"/>
      <c r="J166" s="21"/>
      <c r="K166" s="24">
        <f>G166*H166/F158</f>
        <v>9658.17</v>
      </c>
    </row>
    <row r="167" ht="15.75" customHeight="1" spans="1:11">
      <c r="A167" s="162"/>
      <c r="B167" s="21"/>
      <c r="C167" s="22" t="s">
        <v>769</v>
      </c>
      <c r="D167" s="21"/>
      <c r="E167" s="25"/>
      <c r="F167" s="163"/>
      <c r="G167" s="55">
        <v>0.04</v>
      </c>
      <c r="H167" s="24">
        <f>E158</f>
        <v>35771000</v>
      </c>
      <c r="I167" s="21"/>
      <c r="J167" s="21"/>
      <c r="K167" s="24">
        <f>G167*H167/F158</f>
        <v>7154.2</v>
      </c>
    </row>
    <row r="168" ht="15.75" customHeight="1" spans="1:11">
      <c r="A168" s="153">
        <v>16</v>
      </c>
      <c r="B168" s="39" t="s">
        <v>641</v>
      </c>
      <c r="C168" s="40" t="s">
        <v>642</v>
      </c>
      <c r="D168" s="39" t="s">
        <v>596</v>
      </c>
      <c r="E168" s="154">
        <v>852657000</v>
      </c>
      <c r="F168" s="155">
        <v>260</v>
      </c>
      <c r="G168" s="40"/>
      <c r="H168" s="41"/>
      <c r="I168" s="39"/>
      <c r="J168" s="39"/>
      <c r="K168" s="42">
        <v>1979578</v>
      </c>
    </row>
    <row r="169" ht="15.75" customHeight="1" spans="1:11">
      <c r="A169" s="156"/>
      <c r="B169" s="157"/>
      <c r="C169" s="158" t="s">
        <v>764</v>
      </c>
      <c r="D169" s="157"/>
      <c r="E169" s="159"/>
      <c r="F169" s="160"/>
      <c r="G169" s="158"/>
      <c r="H169" s="161"/>
      <c r="I169" s="157"/>
      <c r="J169" s="157"/>
      <c r="K169" s="161">
        <f>SUM(K170:K171)</f>
        <v>882666.9</v>
      </c>
    </row>
    <row r="170" ht="15.75" customHeight="1" spans="1:11">
      <c r="A170" s="162"/>
      <c r="B170" s="21"/>
      <c r="C170" s="22" t="s">
        <v>770</v>
      </c>
      <c r="D170" s="21" t="s">
        <v>701</v>
      </c>
      <c r="E170" s="25"/>
      <c r="F170" s="163"/>
      <c r="G170" s="49">
        <v>30</v>
      </c>
      <c r="H170" s="24">
        <v>27620</v>
      </c>
      <c r="I170" s="50">
        <v>1.03</v>
      </c>
      <c r="J170" s="21"/>
      <c r="K170" s="24">
        <f>G170*H170*I170</f>
        <v>853458</v>
      </c>
    </row>
    <row r="171" ht="15.75" customHeight="1" spans="1:11">
      <c r="A171" s="162"/>
      <c r="B171" s="21"/>
      <c r="C171" s="22" t="s">
        <v>765</v>
      </c>
      <c r="D171" s="21" t="s">
        <v>704</v>
      </c>
      <c r="E171" s="25"/>
      <c r="F171" s="163"/>
      <c r="G171" s="49">
        <v>14</v>
      </c>
      <c r="H171" s="24">
        <v>1987</v>
      </c>
      <c r="I171" s="50">
        <v>1.05</v>
      </c>
      <c r="J171" s="21"/>
      <c r="K171" s="24">
        <f>G171*H171*I171</f>
        <v>29208.9</v>
      </c>
    </row>
    <row r="172" ht="15.75" customHeight="1" spans="1:11">
      <c r="A172" s="156"/>
      <c r="B172" s="157"/>
      <c r="C172" s="158" t="s">
        <v>771</v>
      </c>
      <c r="D172" s="157"/>
      <c r="E172" s="159"/>
      <c r="F172" s="160"/>
      <c r="G172" s="158"/>
      <c r="H172" s="161"/>
      <c r="I172" s="157"/>
      <c r="J172" s="157"/>
      <c r="K172" s="161">
        <f>G173*K173</f>
        <v>391829</v>
      </c>
    </row>
    <row r="173" ht="15.75" customHeight="1" spans="1:11">
      <c r="A173" s="162"/>
      <c r="B173" s="21"/>
      <c r="C173" s="22" t="s">
        <v>777</v>
      </c>
      <c r="D173" s="21"/>
      <c r="E173" s="25"/>
      <c r="F173" s="163"/>
      <c r="G173" s="49">
        <v>1</v>
      </c>
      <c r="H173" s="24"/>
      <c r="I173" s="21"/>
      <c r="J173" s="21"/>
      <c r="K173" s="24">
        <v>391829</v>
      </c>
    </row>
    <row r="174" ht="15.75" customHeight="1" spans="1:11">
      <c r="A174" s="162"/>
      <c r="B174" s="21"/>
      <c r="C174" s="22" t="s">
        <v>773</v>
      </c>
      <c r="D174" s="21"/>
      <c r="E174" s="25"/>
      <c r="F174" s="163"/>
      <c r="G174" s="23">
        <v>1.94</v>
      </c>
      <c r="H174" s="24">
        <v>307000</v>
      </c>
      <c r="I174" s="50">
        <v>1.52</v>
      </c>
      <c r="J174" s="21"/>
      <c r="K174" s="24">
        <f>IF(G174&lt;&gt;0,G174*H174/I174,H174)</f>
        <v>391828.947368421</v>
      </c>
    </row>
    <row r="175" ht="15.75" customHeight="1" spans="1:11">
      <c r="A175" s="156"/>
      <c r="B175" s="157"/>
      <c r="C175" s="158" t="s">
        <v>766</v>
      </c>
      <c r="D175" s="157"/>
      <c r="E175" s="159"/>
      <c r="F175" s="160"/>
      <c r="G175" s="158"/>
      <c r="H175" s="161"/>
      <c r="I175" s="157"/>
      <c r="J175" s="157"/>
      <c r="K175" s="161">
        <f>SUM(K176:K178)</f>
        <v>705081.75</v>
      </c>
    </row>
    <row r="176" ht="15.75" customHeight="1" spans="1:11">
      <c r="A176" s="162"/>
      <c r="B176" s="21"/>
      <c r="C176" s="22" t="s">
        <v>767</v>
      </c>
      <c r="D176" s="21"/>
      <c r="E176" s="25"/>
      <c r="F176" s="163"/>
      <c r="G176" s="55">
        <v>0.14</v>
      </c>
      <c r="H176" s="24">
        <f>E168</f>
        <v>852657000</v>
      </c>
      <c r="I176" s="95">
        <v>0.9</v>
      </c>
      <c r="J176" s="21"/>
      <c r="K176" s="24">
        <f>G176*H176*I176/F168</f>
        <v>413210.7</v>
      </c>
    </row>
    <row r="177" ht="15.75" customHeight="1" spans="1:11">
      <c r="A177" s="162"/>
      <c r="B177" s="21"/>
      <c r="C177" s="22" t="s">
        <v>768</v>
      </c>
      <c r="D177" s="21"/>
      <c r="E177" s="25"/>
      <c r="F177" s="163"/>
      <c r="G177" s="55">
        <v>0.039</v>
      </c>
      <c r="H177" s="24">
        <f>E168</f>
        <v>852657000</v>
      </c>
      <c r="I177" s="21"/>
      <c r="J177" s="21"/>
      <c r="K177" s="24">
        <f>G177*H177/F168</f>
        <v>127898.55</v>
      </c>
    </row>
    <row r="178" ht="15.75" customHeight="1" spans="1:11">
      <c r="A178" s="162"/>
      <c r="B178" s="21"/>
      <c r="C178" s="22" t="s">
        <v>769</v>
      </c>
      <c r="D178" s="21"/>
      <c r="E178" s="25"/>
      <c r="F178" s="163"/>
      <c r="G178" s="55">
        <v>0.05</v>
      </c>
      <c r="H178" s="24">
        <f>E168</f>
        <v>852657000</v>
      </c>
      <c r="I178" s="21"/>
      <c r="J178" s="21"/>
      <c r="K178" s="24">
        <f>G178*H178/F168</f>
        <v>163972.5</v>
      </c>
    </row>
    <row r="179" ht="15.75" customHeight="1" spans="1:11">
      <c r="A179" s="153">
        <v>17</v>
      </c>
      <c r="B179" s="39" t="s">
        <v>644</v>
      </c>
      <c r="C179" s="40" t="s">
        <v>645</v>
      </c>
      <c r="D179" s="39" t="s">
        <v>596</v>
      </c>
      <c r="E179" s="154">
        <v>16000000</v>
      </c>
      <c r="F179" s="155">
        <v>200</v>
      </c>
      <c r="G179" s="40"/>
      <c r="H179" s="41"/>
      <c r="I179" s="39"/>
      <c r="J179" s="39"/>
      <c r="K179" s="42">
        <v>458042</v>
      </c>
    </row>
    <row r="180" ht="15.75" customHeight="1" spans="1:11">
      <c r="A180" s="156"/>
      <c r="B180" s="157"/>
      <c r="C180" s="158" t="s">
        <v>764</v>
      </c>
      <c r="D180" s="157"/>
      <c r="E180" s="159"/>
      <c r="F180" s="160"/>
      <c r="G180" s="158"/>
      <c r="H180" s="161"/>
      <c r="I180" s="157"/>
      <c r="J180" s="157"/>
      <c r="K180" s="161">
        <f>SUM(K181:K181)</f>
        <v>100144.8</v>
      </c>
    </row>
    <row r="181" ht="15.75" customHeight="1" spans="1:11">
      <c r="A181" s="162"/>
      <c r="B181" s="21"/>
      <c r="C181" s="22" t="s">
        <v>765</v>
      </c>
      <c r="D181" s="21" t="s">
        <v>704</v>
      </c>
      <c r="E181" s="25"/>
      <c r="F181" s="163"/>
      <c r="G181" s="49">
        <v>48</v>
      </c>
      <c r="H181" s="24">
        <v>1987</v>
      </c>
      <c r="I181" s="50">
        <v>1.05</v>
      </c>
      <c r="J181" s="21"/>
      <c r="K181" s="24">
        <f>G181*H181*I181</f>
        <v>100144.8</v>
      </c>
    </row>
    <row r="182" ht="15.75" customHeight="1" spans="1:11">
      <c r="A182" s="156"/>
      <c r="B182" s="157"/>
      <c r="C182" s="158" t="s">
        <v>771</v>
      </c>
      <c r="D182" s="157"/>
      <c r="E182" s="159"/>
      <c r="F182" s="160"/>
      <c r="G182" s="158"/>
      <c r="H182" s="161"/>
      <c r="I182" s="157"/>
      <c r="J182" s="157"/>
      <c r="K182" s="161">
        <f>G183*K183</f>
        <v>333257</v>
      </c>
    </row>
    <row r="183" ht="15.75" customHeight="1" spans="1:11">
      <c r="A183" s="162"/>
      <c r="B183" s="21"/>
      <c r="C183" s="22" t="s">
        <v>776</v>
      </c>
      <c r="D183" s="21"/>
      <c r="E183" s="25"/>
      <c r="F183" s="163"/>
      <c r="G183" s="49">
        <v>1</v>
      </c>
      <c r="H183" s="24"/>
      <c r="I183" s="21"/>
      <c r="J183" s="21"/>
      <c r="K183" s="24">
        <v>333257</v>
      </c>
    </row>
    <row r="184" ht="15.75" customHeight="1" spans="1:11">
      <c r="A184" s="162"/>
      <c r="B184" s="21"/>
      <c r="C184" s="22" t="s">
        <v>773</v>
      </c>
      <c r="D184" s="21"/>
      <c r="E184" s="25"/>
      <c r="F184" s="163"/>
      <c r="G184" s="23">
        <v>1.65</v>
      </c>
      <c r="H184" s="24">
        <v>307000</v>
      </c>
      <c r="I184" s="50">
        <v>1.52</v>
      </c>
      <c r="J184" s="21"/>
      <c r="K184" s="24">
        <f>IF(G184&lt;&gt;0,G184*H184/I184,H184)</f>
        <v>333256.578947368</v>
      </c>
    </row>
    <row r="185" ht="15.75" customHeight="1" spans="1:11">
      <c r="A185" s="156"/>
      <c r="B185" s="157"/>
      <c r="C185" s="158" t="s">
        <v>766</v>
      </c>
      <c r="D185" s="157"/>
      <c r="E185" s="159"/>
      <c r="F185" s="160"/>
      <c r="G185" s="158"/>
      <c r="H185" s="161"/>
      <c r="I185" s="157"/>
      <c r="J185" s="157"/>
      <c r="K185" s="161">
        <f>SUM(K186:K188)</f>
        <v>24640</v>
      </c>
    </row>
    <row r="186" ht="15.75" customHeight="1" spans="1:11">
      <c r="A186" s="162"/>
      <c r="B186" s="21"/>
      <c r="C186" s="22" t="s">
        <v>767</v>
      </c>
      <c r="D186" s="21"/>
      <c r="E186" s="25"/>
      <c r="F186" s="163"/>
      <c r="G186" s="55">
        <v>0.21</v>
      </c>
      <c r="H186" s="24">
        <f>E179</f>
        <v>16000000</v>
      </c>
      <c r="I186" s="95">
        <v>1</v>
      </c>
      <c r="J186" s="21"/>
      <c r="K186" s="24">
        <f>G186*H186*I186/F179</f>
        <v>16800</v>
      </c>
    </row>
    <row r="187" ht="15.75" customHeight="1" spans="1:11">
      <c r="A187" s="162"/>
      <c r="B187" s="21"/>
      <c r="C187" s="22" t="s">
        <v>768</v>
      </c>
      <c r="D187" s="21"/>
      <c r="E187" s="25"/>
      <c r="F187" s="163"/>
      <c r="G187" s="55">
        <v>0.048</v>
      </c>
      <c r="H187" s="24">
        <f>E179</f>
        <v>16000000</v>
      </c>
      <c r="I187" s="21"/>
      <c r="J187" s="21"/>
      <c r="K187" s="24">
        <f>G187*H187/F179</f>
        <v>3840</v>
      </c>
    </row>
    <row r="188" ht="15.75" customHeight="1" spans="1:11">
      <c r="A188" s="162"/>
      <c r="B188" s="21"/>
      <c r="C188" s="22" t="s">
        <v>769</v>
      </c>
      <c r="D188" s="21"/>
      <c r="E188" s="25"/>
      <c r="F188" s="163"/>
      <c r="G188" s="55">
        <v>0.05</v>
      </c>
      <c r="H188" s="24">
        <f>E179</f>
        <v>16000000</v>
      </c>
      <c r="I188" s="21"/>
      <c r="J188" s="21"/>
      <c r="K188" s="24">
        <f>G188*H188/F179</f>
        <v>4000</v>
      </c>
    </row>
    <row r="189" ht="15.75" customHeight="1" spans="1:11">
      <c r="A189" s="153">
        <v>18</v>
      </c>
      <c r="B189" s="39" t="s">
        <v>647</v>
      </c>
      <c r="C189" s="40" t="s">
        <v>648</v>
      </c>
      <c r="D189" s="39" t="s">
        <v>596</v>
      </c>
      <c r="E189" s="154">
        <v>959970000</v>
      </c>
      <c r="F189" s="155">
        <v>180</v>
      </c>
      <c r="G189" s="40"/>
      <c r="H189" s="41"/>
      <c r="I189" s="39"/>
      <c r="J189" s="39"/>
      <c r="K189" s="42">
        <v>3421539</v>
      </c>
    </row>
    <row r="190" ht="15.75" customHeight="1" spans="1:11">
      <c r="A190" s="156"/>
      <c r="B190" s="157"/>
      <c r="C190" s="158" t="s">
        <v>764</v>
      </c>
      <c r="D190" s="157"/>
      <c r="E190" s="159"/>
      <c r="F190" s="160"/>
      <c r="G190" s="158"/>
      <c r="H190" s="161"/>
      <c r="I190" s="157"/>
      <c r="J190" s="157"/>
      <c r="K190" s="161">
        <f>SUM(K191:K191)</f>
        <v>2133645</v>
      </c>
    </row>
    <row r="191" ht="15.75" customHeight="1" spans="1:11">
      <c r="A191" s="162"/>
      <c r="B191" s="21"/>
      <c r="C191" s="22" t="s">
        <v>770</v>
      </c>
      <c r="D191" s="21" t="s">
        <v>701</v>
      </c>
      <c r="E191" s="25"/>
      <c r="F191" s="163"/>
      <c r="G191" s="49">
        <v>75</v>
      </c>
      <c r="H191" s="24">
        <v>27620</v>
      </c>
      <c r="I191" s="50">
        <v>1.03</v>
      </c>
      <c r="J191" s="21"/>
      <c r="K191" s="24">
        <f>G191*H191*I191</f>
        <v>2133645</v>
      </c>
    </row>
    <row r="192" ht="15.75" customHeight="1" spans="1:11">
      <c r="A192" s="156"/>
      <c r="B192" s="157"/>
      <c r="C192" s="158" t="s">
        <v>771</v>
      </c>
      <c r="D192" s="157"/>
      <c r="E192" s="159"/>
      <c r="F192" s="160"/>
      <c r="G192" s="158"/>
      <c r="H192" s="161"/>
      <c r="I192" s="157"/>
      <c r="J192" s="157"/>
      <c r="K192" s="161">
        <f>G193*K193</f>
        <v>333257</v>
      </c>
    </row>
    <row r="193" ht="15.75" customHeight="1" spans="1:11">
      <c r="A193" s="162"/>
      <c r="B193" s="21"/>
      <c r="C193" s="22" t="s">
        <v>776</v>
      </c>
      <c r="D193" s="21"/>
      <c r="E193" s="25"/>
      <c r="F193" s="163"/>
      <c r="G193" s="49">
        <v>1</v>
      </c>
      <c r="H193" s="24"/>
      <c r="I193" s="21"/>
      <c r="J193" s="21"/>
      <c r="K193" s="24">
        <v>333257</v>
      </c>
    </row>
    <row r="194" ht="15.75" customHeight="1" spans="1:11">
      <c r="A194" s="162"/>
      <c r="B194" s="21"/>
      <c r="C194" s="22" t="s">
        <v>773</v>
      </c>
      <c r="D194" s="21"/>
      <c r="E194" s="25"/>
      <c r="F194" s="163"/>
      <c r="G194" s="23">
        <v>1.65</v>
      </c>
      <c r="H194" s="24">
        <v>307000</v>
      </c>
      <c r="I194" s="50">
        <v>1.52</v>
      </c>
      <c r="J194" s="21"/>
      <c r="K194" s="24">
        <f>IF(G194&lt;&gt;0,G194*H194/I194,H194)</f>
        <v>333256.578947368</v>
      </c>
    </row>
    <row r="195" ht="15.75" customHeight="1" spans="1:11">
      <c r="A195" s="156"/>
      <c r="B195" s="157"/>
      <c r="C195" s="158" t="s">
        <v>766</v>
      </c>
      <c r="D195" s="157"/>
      <c r="E195" s="159"/>
      <c r="F195" s="160"/>
      <c r="G195" s="158"/>
      <c r="H195" s="161"/>
      <c r="I195" s="157"/>
      <c r="J195" s="157"/>
      <c r="K195" s="161">
        <f>SUM(K196:K198)</f>
        <v>954636.833333333</v>
      </c>
    </row>
    <row r="196" ht="15.75" customHeight="1" spans="1:11">
      <c r="A196" s="162"/>
      <c r="B196" s="21"/>
      <c r="C196" s="22" t="s">
        <v>767</v>
      </c>
      <c r="D196" s="21"/>
      <c r="E196" s="25"/>
      <c r="F196" s="163"/>
      <c r="G196" s="55">
        <v>0.1</v>
      </c>
      <c r="H196" s="24">
        <f>E189</f>
        <v>959970000</v>
      </c>
      <c r="I196" s="95">
        <v>0.9</v>
      </c>
      <c r="J196" s="21"/>
      <c r="K196" s="24">
        <f>G196*H196*I196/F189</f>
        <v>479985</v>
      </c>
    </row>
    <row r="197" ht="15.75" customHeight="1" spans="1:11">
      <c r="A197" s="162"/>
      <c r="B197" s="21"/>
      <c r="C197" s="22" t="s">
        <v>768</v>
      </c>
      <c r="D197" s="21"/>
      <c r="E197" s="25"/>
      <c r="F197" s="163"/>
      <c r="G197" s="55">
        <v>0.039</v>
      </c>
      <c r="H197" s="24">
        <f>E189</f>
        <v>959970000</v>
      </c>
      <c r="I197" s="21"/>
      <c r="J197" s="21"/>
      <c r="K197" s="24">
        <f>G197*H197/F189</f>
        <v>207993.5</v>
      </c>
    </row>
    <row r="198" ht="15.75" customHeight="1" spans="1:11">
      <c r="A198" s="162"/>
      <c r="B198" s="21"/>
      <c r="C198" s="22" t="s">
        <v>769</v>
      </c>
      <c r="D198" s="21"/>
      <c r="E198" s="25"/>
      <c r="F198" s="163"/>
      <c r="G198" s="55">
        <v>0.05</v>
      </c>
      <c r="H198" s="24">
        <f>E189</f>
        <v>959970000</v>
      </c>
      <c r="I198" s="21"/>
      <c r="J198" s="21"/>
      <c r="K198" s="24">
        <f>G198*H198/F189</f>
        <v>266658.333333333</v>
      </c>
    </row>
    <row r="199" ht="15.75" customHeight="1" spans="1:11">
      <c r="A199" s="153">
        <v>19</v>
      </c>
      <c r="B199" s="39" t="s">
        <v>650</v>
      </c>
      <c r="C199" s="40" t="s">
        <v>651</v>
      </c>
      <c r="D199" s="39" t="s">
        <v>596</v>
      </c>
      <c r="E199" s="154">
        <v>30210000</v>
      </c>
      <c r="F199" s="155">
        <v>165</v>
      </c>
      <c r="G199" s="40"/>
      <c r="H199" s="41"/>
      <c r="I199" s="39"/>
      <c r="J199" s="39"/>
      <c r="K199" s="42">
        <v>356057</v>
      </c>
    </row>
    <row r="200" ht="15.75" customHeight="1" spans="1:11">
      <c r="A200" s="156"/>
      <c r="B200" s="157"/>
      <c r="C200" s="158" t="s">
        <v>764</v>
      </c>
      <c r="D200" s="157"/>
      <c r="E200" s="159"/>
      <c r="F200" s="160"/>
      <c r="G200" s="158"/>
      <c r="H200" s="161"/>
      <c r="I200" s="157"/>
      <c r="J200" s="157"/>
      <c r="K200" s="161">
        <f>SUM(K201:K201)</f>
        <v>22949.85</v>
      </c>
    </row>
    <row r="201" ht="15.75" customHeight="1" spans="1:11">
      <c r="A201" s="162"/>
      <c r="B201" s="21"/>
      <c r="C201" s="22" t="s">
        <v>765</v>
      </c>
      <c r="D201" s="21" t="s">
        <v>704</v>
      </c>
      <c r="E201" s="25"/>
      <c r="F201" s="163"/>
      <c r="G201" s="49">
        <v>11</v>
      </c>
      <c r="H201" s="24">
        <v>1987</v>
      </c>
      <c r="I201" s="50">
        <v>1.05</v>
      </c>
      <c r="J201" s="21"/>
      <c r="K201" s="24">
        <f>G201*H201*I201</f>
        <v>22949.85</v>
      </c>
    </row>
    <row r="202" ht="15.75" customHeight="1" spans="1:11">
      <c r="A202" s="156"/>
      <c r="B202" s="157"/>
      <c r="C202" s="158" t="s">
        <v>771</v>
      </c>
      <c r="D202" s="157"/>
      <c r="E202" s="159"/>
      <c r="F202" s="160"/>
      <c r="G202" s="158"/>
      <c r="H202" s="161"/>
      <c r="I202" s="157"/>
      <c r="J202" s="157"/>
      <c r="K202" s="161">
        <f>G203*K203</f>
        <v>280743</v>
      </c>
    </row>
    <row r="203" ht="15.75" customHeight="1" spans="1:11">
      <c r="A203" s="162"/>
      <c r="B203" s="21"/>
      <c r="C203" s="22" t="s">
        <v>783</v>
      </c>
      <c r="D203" s="21"/>
      <c r="E203" s="25"/>
      <c r="F203" s="163"/>
      <c r="G203" s="49">
        <v>1</v>
      </c>
      <c r="H203" s="24"/>
      <c r="I203" s="21"/>
      <c r="J203" s="21"/>
      <c r="K203" s="24">
        <v>280743</v>
      </c>
    </row>
    <row r="204" ht="15.75" customHeight="1" spans="1:11">
      <c r="A204" s="162"/>
      <c r="B204" s="21"/>
      <c r="C204" s="22" t="s">
        <v>773</v>
      </c>
      <c r="D204" s="21"/>
      <c r="E204" s="25"/>
      <c r="F204" s="163"/>
      <c r="G204" s="23">
        <v>1.39</v>
      </c>
      <c r="H204" s="24">
        <v>307000</v>
      </c>
      <c r="I204" s="50">
        <v>1.52</v>
      </c>
      <c r="J204" s="21"/>
      <c r="K204" s="24">
        <f>IF(G204&lt;&gt;0,G204*H204/I204,H204)</f>
        <v>280743.421052632</v>
      </c>
    </row>
    <row r="205" ht="15.75" customHeight="1" spans="1:11">
      <c r="A205" s="156"/>
      <c r="B205" s="157"/>
      <c r="C205" s="158" t="s">
        <v>766</v>
      </c>
      <c r="D205" s="157"/>
      <c r="E205" s="159"/>
      <c r="F205" s="160"/>
      <c r="G205" s="158"/>
      <c r="H205" s="161"/>
      <c r="I205" s="157"/>
      <c r="J205" s="157"/>
      <c r="K205" s="161">
        <f>SUM(K206:K208)</f>
        <v>52364</v>
      </c>
    </row>
    <row r="206" ht="15.75" customHeight="1" spans="1:11">
      <c r="A206" s="162"/>
      <c r="B206" s="21"/>
      <c r="C206" s="22" t="s">
        <v>767</v>
      </c>
      <c r="D206" s="21"/>
      <c r="E206" s="25"/>
      <c r="F206" s="163"/>
      <c r="G206" s="55">
        <v>0.19</v>
      </c>
      <c r="H206" s="24">
        <f>E199</f>
        <v>30210000</v>
      </c>
      <c r="I206" s="95">
        <v>0.9</v>
      </c>
      <c r="J206" s="21"/>
      <c r="K206" s="24">
        <f>G206*H206*I206/F199</f>
        <v>31308.5454545455</v>
      </c>
    </row>
    <row r="207" ht="15.75" customHeight="1" spans="1:11">
      <c r="A207" s="162"/>
      <c r="B207" s="21"/>
      <c r="C207" s="22" t="s">
        <v>768</v>
      </c>
      <c r="D207" s="21"/>
      <c r="E207" s="25"/>
      <c r="F207" s="163"/>
      <c r="G207" s="55">
        <v>0.065</v>
      </c>
      <c r="H207" s="24">
        <f>E199</f>
        <v>30210000</v>
      </c>
      <c r="I207" s="21"/>
      <c r="J207" s="21"/>
      <c r="K207" s="24">
        <f>G207*H207/F199</f>
        <v>11900.9090909091</v>
      </c>
    </row>
    <row r="208" ht="15.75" customHeight="1" spans="1:11">
      <c r="A208" s="162"/>
      <c r="B208" s="21"/>
      <c r="C208" s="22" t="s">
        <v>769</v>
      </c>
      <c r="D208" s="21"/>
      <c r="E208" s="25"/>
      <c r="F208" s="163"/>
      <c r="G208" s="55">
        <v>0.05</v>
      </c>
      <c r="H208" s="24">
        <f>E199</f>
        <v>30210000</v>
      </c>
      <c r="I208" s="21"/>
      <c r="J208" s="21"/>
      <c r="K208" s="24">
        <f>G208*H208/F199</f>
        <v>9154.54545454545</v>
      </c>
    </row>
    <row r="209" ht="15.75" customHeight="1" spans="1:11">
      <c r="A209" s="153">
        <v>20</v>
      </c>
      <c r="B209" s="39" t="s">
        <v>653</v>
      </c>
      <c r="C209" s="40" t="s">
        <v>654</v>
      </c>
      <c r="D209" s="39" t="s">
        <v>596</v>
      </c>
      <c r="E209" s="154">
        <v>17828000</v>
      </c>
      <c r="F209" s="155">
        <v>170</v>
      </c>
      <c r="G209" s="40"/>
      <c r="H209" s="41"/>
      <c r="I209" s="39"/>
      <c r="J209" s="39"/>
      <c r="K209" s="42">
        <v>329734</v>
      </c>
    </row>
    <row r="210" ht="15.75" customHeight="1" spans="1:11">
      <c r="A210" s="156"/>
      <c r="B210" s="157"/>
      <c r="C210" s="158" t="s">
        <v>764</v>
      </c>
      <c r="D210" s="157"/>
      <c r="E210" s="159"/>
      <c r="F210" s="160"/>
      <c r="G210" s="158"/>
      <c r="H210" s="161"/>
      <c r="I210" s="157"/>
      <c r="J210" s="157"/>
      <c r="K210" s="161">
        <f>SUM(K211:K211)</f>
        <v>16690.8</v>
      </c>
    </row>
    <row r="211" ht="15.75" customHeight="1" spans="1:11">
      <c r="A211" s="162"/>
      <c r="B211" s="21"/>
      <c r="C211" s="22" t="s">
        <v>765</v>
      </c>
      <c r="D211" s="21" t="s">
        <v>704</v>
      </c>
      <c r="E211" s="25"/>
      <c r="F211" s="163"/>
      <c r="G211" s="49">
        <v>8</v>
      </c>
      <c r="H211" s="24">
        <v>1987</v>
      </c>
      <c r="I211" s="50">
        <v>1.05</v>
      </c>
      <c r="J211" s="21"/>
      <c r="K211" s="24">
        <f>G211*H211*I211</f>
        <v>16690.8</v>
      </c>
    </row>
    <row r="212" ht="15.75" customHeight="1" spans="1:11">
      <c r="A212" s="156"/>
      <c r="B212" s="157"/>
      <c r="C212" s="158" t="s">
        <v>771</v>
      </c>
      <c r="D212" s="157"/>
      <c r="E212" s="159"/>
      <c r="F212" s="160"/>
      <c r="G212" s="158"/>
      <c r="H212" s="161"/>
      <c r="I212" s="157"/>
      <c r="J212" s="157"/>
      <c r="K212" s="161">
        <f>G213*K213</f>
        <v>280743</v>
      </c>
    </row>
    <row r="213" ht="15.75" customHeight="1" spans="1:11">
      <c r="A213" s="162"/>
      <c r="B213" s="21"/>
      <c r="C213" s="22" t="s">
        <v>783</v>
      </c>
      <c r="D213" s="21"/>
      <c r="E213" s="25"/>
      <c r="F213" s="163"/>
      <c r="G213" s="49">
        <v>1</v>
      </c>
      <c r="H213" s="24"/>
      <c r="I213" s="21"/>
      <c r="J213" s="21"/>
      <c r="K213" s="24">
        <v>280743</v>
      </c>
    </row>
    <row r="214" ht="15.75" customHeight="1" spans="1:11">
      <c r="A214" s="162"/>
      <c r="B214" s="21"/>
      <c r="C214" s="22" t="s">
        <v>773</v>
      </c>
      <c r="D214" s="21"/>
      <c r="E214" s="25"/>
      <c r="F214" s="163"/>
      <c r="G214" s="23">
        <v>1.39</v>
      </c>
      <c r="H214" s="24">
        <v>307000</v>
      </c>
      <c r="I214" s="50">
        <v>1.52</v>
      </c>
      <c r="J214" s="21"/>
      <c r="K214" s="24">
        <f>IF(G214&lt;&gt;0,G214*H214/I214,H214)</f>
        <v>280743.421052632</v>
      </c>
    </row>
    <row r="215" ht="15.75" customHeight="1" spans="1:11">
      <c r="A215" s="156"/>
      <c r="B215" s="157"/>
      <c r="C215" s="158" t="s">
        <v>766</v>
      </c>
      <c r="D215" s="157"/>
      <c r="E215" s="159"/>
      <c r="F215" s="160"/>
      <c r="G215" s="158"/>
      <c r="H215" s="161"/>
      <c r="I215" s="157"/>
      <c r="J215" s="157"/>
      <c r="K215" s="161">
        <f>SUM(K216:K218)</f>
        <v>32300.1411764706</v>
      </c>
    </row>
    <row r="216" ht="15.75" customHeight="1" spans="1:11">
      <c r="A216" s="162"/>
      <c r="B216" s="21"/>
      <c r="C216" s="22" t="s">
        <v>767</v>
      </c>
      <c r="D216" s="21"/>
      <c r="E216" s="25"/>
      <c r="F216" s="163"/>
      <c r="G216" s="55">
        <v>0.19</v>
      </c>
      <c r="H216" s="24">
        <f>E209</f>
        <v>17828000</v>
      </c>
      <c r="I216" s="95">
        <v>1</v>
      </c>
      <c r="J216" s="21"/>
      <c r="K216" s="24">
        <f>G216*H216*I216/F209</f>
        <v>19925.4117647059</v>
      </c>
    </row>
    <row r="217" ht="15.75" customHeight="1" spans="1:11">
      <c r="A217" s="162"/>
      <c r="B217" s="21"/>
      <c r="C217" s="22" t="s">
        <v>768</v>
      </c>
      <c r="D217" s="21"/>
      <c r="E217" s="25"/>
      <c r="F217" s="163"/>
      <c r="G217" s="55">
        <v>0.068</v>
      </c>
      <c r="H217" s="24">
        <f>E209</f>
        <v>17828000</v>
      </c>
      <c r="I217" s="21"/>
      <c r="J217" s="21"/>
      <c r="K217" s="24">
        <f>G217*H217/F209</f>
        <v>7131.2</v>
      </c>
    </row>
    <row r="218" ht="15.75" customHeight="1" spans="1:11">
      <c r="A218" s="162"/>
      <c r="B218" s="21"/>
      <c r="C218" s="22" t="s">
        <v>769</v>
      </c>
      <c r="D218" s="21"/>
      <c r="E218" s="25"/>
      <c r="F218" s="163"/>
      <c r="G218" s="55">
        <v>0.05</v>
      </c>
      <c r="H218" s="24">
        <f>E209</f>
        <v>17828000</v>
      </c>
      <c r="I218" s="21"/>
      <c r="J218" s="21"/>
      <c r="K218" s="24">
        <f>G218*H218/F209</f>
        <v>5243.52941176471</v>
      </c>
    </row>
    <row r="219" ht="15.75" customHeight="1" spans="1:11">
      <c r="A219" s="153">
        <v>21</v>
      </c>
      <c r="B219" s="39" t="s">
        <v>656</v>
      </c>
      <c r="C219" s="40" t="s">
        <v>657</v>
      </c>
      <c r="D219" s="39" t="s">
        <v>596</v>
      </c>
      <c r="E219" s="154">
        <v>851855000</v>
      </c>
      <c r="F219" s="155">
        <v>280</v>
      </c>
      <c r="G219" s="40"/>
      <c r="H219" s="41"/>
      <c r="I219" s="39"/>
      <c r="J219" s="39"/>
      <c r="K219" s="42">
        <v>2353800</v>
      </c>
    </row>
    <row r="220" ht="15.75" customHeight="1" spans="1:11">
      <c r="A220" s="156"/>
      <c r="B220" s="157"/>
      <c r="C220" s="158" t="s">
        <v>764</v>
      </c>
      <c r="D220" s="157"/>
      <c r="E220" s="159"/>
      <c r="F220" s="160"/>
      <c r="G220" s="158"/>
      <c r="H220" s="161"/>
      <c r="I220" s="157"/>
      <c r="J220" s="157"/>
      <c r="K220" s="161">
        <f>SUM(K221:K221)</f>
        <v>1308635.6</v>
      </c>
    </row>
    <row r="221" ht="15.75" customHeight="1" spans="1:11">
      <c r="A221" s="162"/>
      <c r="B221" s="21"/>
      <c r="C221" s="22" t="s">
        <v>770</v>
      </c>
      <c r="D221" s="21" t="s">
        <v>701</v>
      </c>
      <c r="E221" s="25"/>
      <c r="F221" s="163"/>
      <c r="G221" s="49">
        <v>46</v>
      </c>
      <c r="H221" s="24">
        <v>27620</v>
      </c>
      <c r="I221" s="50">
        <v>1.03</v>
      </c>
      <c r="J221" s="21"/>
      <c r="K221" s="24">
        <f>G221*H221*I221</f>
        <v>1308635.6</v>
      </c>
    </row>
    <row r="222" ht="15.75" customHeight="1" spans="1:11">
      <c r="A222" s="156"/>
      <c r="B222" s="157"/>
      <c r="C222" s="158" t="s">
        <v>771</v>
      </c>
      <c r="D222" s="157"/>
      <c r="E222" s="159"/>
      <c r="F222" s="160"/>
      <c r="G222" s="158"/>
      <c r="H222" s="161"/>
      <c r="I222" s="157"/>
      <c r="J222" s="157"/>
      <c r="K222" s="161">
        <f>G223*K223</f>
        <v>333257</v>
      </c>
    </row>
    <row r="223" ht="15.75" customHeight="1" spans="1:11">
      <c r="A223" s="162"/>
      <c r="B223" s="21"/>
      <c r="C223" s="22" t="s">
        <v>776</v>
      </c>
      <c r="D223" s="21"/>
      <c r="E223" s="25"/>
      <c r="F223" s="163"/>
      <c r="G223" s="49">
        <v>1</v>
      </c>
      <c r="H223" s="24"/>
      <c r="I223" s="21"/>
      <c r="J223" s="21"/>
      <c r="K223" s="24">
        <v>333257</v>
      </c>
    </row>
    <row r="224" ht="15.75" customHeight="1" spans="1:11">
      <c r="A224" s="162"/>
      <c r="B224" s="21"/>
      <c r="C224" s="22" t="s">
        <v>773</v>
      </c>
      <c r="D224" s="21"/>
      <c r="E224" s="25"/>
      <c r="F224" s="163"/>
      <c r="G224" s="23">
        <v>1.65</v>
      </c>
      <c r="H224" s="24">
        <v>307000</v>
      </c>
      <c r="I224" s="50">
        <v>1.52</v>
      </c>
      <c r="J224" s="21"/>
      <c r="K224" s="24">
        <f>IF(G224&lt;&gt;0,G224*H224/I224,H224)</f>
        <v>333256.578947368</v>
      </c>
    </row>
    <row r="225" ht="15.75" customHeight="1" spans="1:11">
      <c r="A225" s="156"/>
      <c r="B225" s="157"/>
      <c r="C225" s="158" t="s">
        <v>766</v>
      </c>
      <c r="D225" s="157"/>
      <c r="E225" s="159"/>
      <c r="F225" s="160"/>
      <c r="G225" s="158"/>
      <c r="H225" s="161"/>
      <c r="I225" s="157"/>
      <c r="J225" s="157"/>
      <c r="K225" s="161">
        <f>SUM(K226:K228)</f>
        <v>711907.392857143</v>
      </c>
    </row>
    <row r="226" ht="15.75" customHeight="1" spans="1:11">
      <c r="A226" s="162"/>
      <c r="B226" s="21"/>
      <c r="C226" s="22" t="s">
        <v>767</v>
      </c>
      <c r="D226" s="21"/>
      <c r="E226" s="25"/>
      <c r="F226" s="163"/>
      <c r="G226" s="55">
        <v>0.14</v>
      </c>
      <c r="H226" s="24">
        <f>E219</f>
        <v>851855000</v>
      </c>
      <c r="I226" s="95">
        <v>0.9</v>
      </c>
      <c r="J226" s="21"/>
      <c r="K226" s="24">
        <f>G226*H226*I226/F219</f>
        <v>383334.75</v>
      </c>
    </row>
    <row r="227" ht="15.75" customHeight="1" spans="1:11">
      <c r="A227" s="162"/>
      <c r="B227" s="21"/>
      <c r="C227" s="22" t="s">
        <v>768</v>
      </c>
      <c r="D227" s="21"/>
      <c r="E227" s="25"/>
      <c r="F227" s="163"/>
      <c r="G227" s="55">
        <v>0.058</v>
      </c>
      <c r="H227" s="24">
        <f>E219</f>
        <v>851855000</v>
      </c>
      <c r="I227" s="21"/>
      <c r="J227" s="21"/>
      <c r="K227" s="24">
        <f>G227*H227/F219</f>
        <v>176455.678571429</v>
      </c>
    </row>
    <row r="228" ht="15.75" customHeight="1" spans="1:11">
      <c r="A228" s="162"/>
      <c r="B228" s="21"/>
      <c r="C228" s="22" t="s">
        <v>769</v>
      </c>
      <c r="D228" s="21"/>
      <c r="E228" s="25"/>
      <c r="F228" s="163"/>
      <c r="G228" s="55">
        <v>0.05</v>
      </c>
      <c r="H228" s="24">
        <f>E219</f>
        <v>851855000</v>
      </c>
      <c r="I228" s="21"/>
      <c r="J228" s="21"/>
      <c r="K228" s="24">
        <f>G228*H228/F219</f>
        <v>152116.964285714</v>
      </c>
    </row>
    <row r="229" ht="15.75" customHeight="1" spans="1:11">
      <c r="A229" s="153">
        <v>22</v>
      </c>
      <c r="B229" s="39" t="s">
        <v>659</v>
      </c>
      <c r="C229" s="40" t="s">
        <v>660</v>
      </c>
      <c r="D229" s="39" t="s">
        <v>596</v>
      </c>
      <c r="E229" s="154">
        <v>187683000</v>
      </c>
      <c r="F229" s="155">
        <v>290</v>
      </c>
      <c r="G229" s="40"/>
      <c r="H229" s="41"/>
      <c r="I229" s="39"/>
      <c r="J229" s="39"/>
      <c r="K229" s="42">
        <v>483763</v>
      </c>
    </row>
    <row r="230" ht="15.75" customHeight="1" spans="1:11">
      <c r="A230" s="156"/>
      <c r="B230" s="157"/>
      <c r="C230" s="158" t="s">
        <v>764</v>
      </c>
      <c r="D230" s="157"/>
      <c r="E230" s="159"/>
      <c r="F230" s="160"/>
      <c r="G230" s="158"/>
      <c r="H230" s="161"/>
      <c r="I230" s="157"/>
      <c r="J230" s="157"/>
      <c r="K230" s="161">
        <f>SUM(K231:K231)</f>
        <v>43813.35</v>
      </c>
    </row>
    <row r="231" ht="15.75" customHeight="1" spans="1:11">
      <c r="A231" s="162"/>
      <c r="B231" s="21"/>
      <c r="C231" s="22" t="s">
        <v>765</v>
      </c>
      <c r="D231" s="21" t="s">
        <v>704</v>
      </c>
      <c r="E231" s="25"/>
      <c r="F231" s="163"/>
      <c r="G231" s="49">
        <v>21</v>
      </c>
      <c r="H231" s="24">
        <v>1987</v>
      </c>
      <c r="I231" s="50">
        <v>1.05</v>
      </c>
      <c r="J231" s="21"/>
      <c r="K231" s="24">
        <f>G231*H231*I231</f>
        <v>43813.35</v>
      </c>
    </row>
    <row r="232" ht="15.75" customHeight="1" spans="1:11">
      <c r="A232" s="156"/>
      <c r="B232" s="157"/>
      <c r="C232" s="158" t="s">
        <v>771</v>
      </c>
      <c r="D232" s="157"/>
      <c r="E232" s="159"/>
      <c r="F232" s="160"/>
      <c r="G232" s="158"/>
      <c r="H232" s="161"/>
      <c r="I232" s="157"/>
      <c r="J232" s="157"/>
      <c r="K232" s="161">
        <f>G233*K233</f>
        <v>280743</v>
      </c>
    </row>
    <row r="233" ht="15.75" customHeight="1" spans="1:11">
      <c r="A233" s="162"/>
      <c r="B233" s="21"/>
      <c r="C233" s="22" t="s">
        <v>783</v>
      </c>
      <c r="D233" s="21"/>
      <c r="E233" s="25"/>
      <c r="F233" s="163"/>
      <c r="G233" s="49">
        <v>1</v>
      </c>
      <c r="H233" s="24"/>
      <c r="I233" s="21"/>
      <c r="J233" s="21"/>
      <c r="K233" s="24">
        <v>280743</v>
      </c>
    </row>
    <row r="234" ht="15.75" customHeight="1" spans="1:11">
      <c r="A234" s="162"/>
      <c r="B234" s="21"/>
      <c r="C234" s="22" t="s">
        <v>773</v>
      </c>
      <c r="D234" s="21"/>
      <c r="E234" s="25"/>
      <c r="F234" s="163"/>
      <c r="G234" s="23">
        <v>1.39</v>
      </c>
      <c r="H234" s="24">
        <v>307000</v>
      </c>
      <c r="I234" s="50">
        <v>1.52</v>
      </c>
      <c r="J234" s="21"/>
      <c r="K234" s="24">
        <f>IF(G234&lt;&gt;0,G234*H234/I234,H234)</f>
        <v>280743.421052632</v>
      </c>
    </row>
    <row r="235" ht="15.75" customHeight="1" spans="1:11">
      <c r="A235" s="156"/>
      <c r="B235" s="157"/>
      <c r="C235" s="158" t="s">
        <v>766</v>
      </c>
      <c r="D235" s="157"/>
      <c r="E235" s="159"/>
      <c r="F235" s="160"/>
      <c r="G235" s="158"/>
      <c r="H235" s="161"/>
      <c r="I235" s="157"/>
      <c r="J235" s="157"/>
      <c r="K235" s="161">
        <f>SUM(K236:K238)</f>
        <v>159206.95862069</v>
      </c>
    </row>
    <row r="236" ht="15.75" customHeight="1" spans="1:11">
      <c r="A236" s="162"/>
      <c r="B236" s="21"/>
      <c r="C236" s="22" t="s">
        <v>767</v>
      </c>
      <c r="D236" s="21"/>
      <c r="E236" s="25"/>
      <c r="F236" s="163"/>
      <c r="G236" s="55">
        <v>0.17</v>
      </c>
      <c r="H236" s="24">
        <f>E229</f>
        <v>187683000</v>
      </c>
      <c r="I236" s="95">
        <v>0.9</v>
      </c>
      <c r="J236" s="21"/>
      <c r="K236" s="24">
        <f>G236*H236*I236/F229</f>
        <v>99018.9620689655</v>
      </c>
    </row>
    <row r="237" ht="15.75" customHeight="1" spans="1:11">
      <c r="A237" s="162"/>
      <c r="B237" s="21"/>
      <c r="C237" s="22" t="s">
        <v>768</v>
      </c>
      <c r="D237" s="21"/>
      <c r="E237" s="25"/>
      <c r="F237" s="163"/>
      <c r="G237" s="55">
        <v>0.043</v>
      </c>
      <c r="H237" s="24">
        <f>E229</f>
        <v>187683000</v>
      </c>
      <c r="I237" s="21"/>
      <c r="J237" s="21"/>
      <c r="K237" s="24">
        <f>G237*H237/F229</f>
        <v>27828.8586206897</v>
      </c>
    </row>
    <row r="238" ht="15.75" customHeight="1" spans="1:11">
      <c r="A238" s="162"/>
      <c r="B238" s="21"/>
      <c r="C238" s="22" t="s">
        <v>769</v>
      </c>
      <c r="D238" s="21"/>
      <c r="E238" s="25"/>
      <c r="F238" s="163"/>
      <c r="G238" s="55">
        <v>0.05</v>
      </c>
      <c r="H238" s="24">
        <f>E229</f>
        <v>187683000</v>
      </c>
      <c r="I238" s="21"/>
      <c r="J238" s="21"/>
      <c r="K238" s="24">
        <f>G238*H238/F229</f>
        <v>32359.1379310345</v>
      </c>
    </row>
    <row r="239" ht="15.75" customHeight="1" spans="1:11">
      <c r="A239" s="153">
        <v>23</v>
      </c>
      <c r="B239" s="39" t="s">
        <v>662</v>
      </c>
      <c r="C239" s="40" t="s">
        <v>663</v>
      </c>
      <c r="D239" s="39" t="s">
        <v>596</v>
      </c>
      <c r="E239" s="154">
        <v>590336000</v>
      </c>
      <c r="F239" s="155">
        <v>290</v>
      </c>
      <c r="G239" s="40"/>
      <c r="H239" s="41"/>
      <c r="I239" s="39"/>
      <c r="J239" s="39"/>
      <c r="K239" s="42">
        <v>866338</v>
      </c>
    </row>
    <row r="240" ht="15.75" customHeight="1" spans="1:11">
      <c r="A240" s="156"/>
      <c r="B240" s="157"/>
      <c r="C240" s="158" t="s">
        <v>764</v>
      </c>
      <c r="D240" s="157"/>
      <c r="E240" s="159"/>
      <c r="F240" s="160"/>
      <c r="G240" s="158"/>
      <c r="H240" s="161"/>
      <c r="I240" s="157"/>
      <c r="J240" s="157"/>
      <c r="K240" s="161">
        <f>SUM(K241:K241)</f>
        <v>98058.45</v>
      </c>
    </row>
    <row r="241" ht="15.75" customHeight="1" spans="1:11">
      <c r="A241" s="162"/>
      <c r="B241" s="21"/>
      <c r="C241" s="22" t="s">
        <v>765</v>
      </c>
      <c r="D241" s="21" t="s">
        <v>704</v>
      </c>
      <c r="E241" s="25"/>
      <c r="F241" s="163"/>
      <c r="G241" s="49">
        <v>47</v>
      </c>
      <c r="H241" s="24">
        <v>1987</v>
      </c>
      <c r="I241" s="50">
        <v>1.05</v>
      </c>
      <c r="J241" s="21"/>
      <c r="K241" s="24">
        <f>G241*H241*I241</f>
        <v>98058.45</v>
      </c>
    </row>
    <row r="242" ht="15.75" customHeight="1" spans="1:11">
      <c r="A242" s="156"/>
      <c r="B242" s="157"/>
      <c r="C242" s="158" t="s">
        <v>771</v>
      </c>
      <c r="D242" s="157"/>
      <c r="E242" s="159"/>
      <c r="F242" s="160"/>
      <c r="G242" s="158"/>
      <c r="H242" s="161"/>
      <c r="I242" s="157"/>
      <c r="J242" s="157"/>
      <c r="K242" s="161">
        <f>G243*K243</f>
        <v>280743</v>
      </c>
    </row>
    <row r="243" ht="15.75" customHeight="1" spans="1:11">
      <c r="A243" s="162"/>
      <c r="B243" s="21"/>
      <c r="C243" s="22" t="s">
        <v>783</v>
      </c>
      <c r="D243" s="21"/>
      <c r="E243" s="25"/>
      <c r="F243" s="163"/>
      <c r="G243" s="49">
        <v>1</v>
      </c>
      <c r="H243" s="24"/>
      <c r="I243" s="21"/>
      <c r="J243" s="21"/>
      <c r="K243" s="24">
        <v>280743</v>
      </c>
    </row>
    <row r="244" ht="15.75" customHeight="1" spans="1:11">
      <c r="A244" s="162"/>
      <c r="B244" s="21"/>
      <c r="C244" s="22" t="s">
        <v>773</v>
      </c>
      <c r="D244" s="21"/>
      <c r="E244" s="25"/>
      <c r="F244" s="163"/>
      <c r="G244" s="23">
        <v>1.39</v>
      </c>
      <c r="H244" s="24">
        <v>307000</v>
      </c>
      <c r="I244" s="50">
        <v>1.52</v>
      </c>
      <c r="J244" s="21"/>
      <c r="K244" s="24">
        <f>IF(G244&lt;&gt;0,G244*H244/I244,H244)</f>
        <v>280743.421052632</v>
      </c>
    </row>
    <row r="245" ht="15.75" customHeight="1" spans="1:11">
      <c r="A245" s="156"/>
      <c r="B245" s="157"/>
      <c r="C245" s="158" t="s">
        <v>766</v>
      </c>
      <c r="D245" s="157"/>
      <c r="E245" s="159"/>
      <c r="F245" s="160"/>
      <c r="G245" s="158"/>
      <c r="H245" s="161"/>
      <c r="I245" s="157"/>
      <c r="J245" s="157"/>
      <c r="K245" s="161">
        <f>SUM(K246:K248)</f>
        <v>487536.110344828</v>
      </c>
    </row>
    <row r="246" ht="15.75" customHeight="1" spans="1:11">
      <c r="A246" s="162"/>
      <c r="B246" s="21"/>
      <c r="C246" s="22" t="s">
        <v>767</v>
      </c>
      <c r="D246" s="21"/>
      <c r="E246" s="25"/>
      <c r="F246" s="163"/>
      <c r="G246" s="55">
        <v>0.165</v>
      </c>
      <c r="H246" s="24">
        <f>E239</f>
        <v>590336000</v>
      </c>
      <c r="I246" s="95">
        <v>0.9</v>
      </c>
      <c r="J246" s="21"/>
      <c r="K246" s="24">
        <f>G246*H246*I246/F239</f>
        <v>302292.744827586</v>
      </c>
    </row>
    <row r="247" ht="15.75" customHeight="1" spans="1:11">
      <c r="A247" s="162"/>
      <c r="B247" s="21"/>
      <c r="C247" s="22" t="s">
        <v>768</v>
      </c>
      <c r="D247" s="21"/>
      <c r="E247" s="25"/>
      <c r="F247" s="163"/>
      <c r="G247" s="55">
        <v>0.041</v>
      </c>
      <c r="H247" s="24">
        <f>E239</f>
        <v>590336000</v>
      </c>
      <c r="I247" s="21"/>
      <c r="J247" s="21"/>
      <c r="K247" s="24">
        <f>G247*H247/F239</f>
        <v>83461.2965517241</v>
      </c>
    </row>
    <row r="248" ht="15.75" customHeight="1" spans="1:11">
      <c r="A248" s="162"/>
      <c r="B248" s="21"/>
      <c r="C248" s="22" t="s">
        <v>769</v>
      </c>
      <c r="D248" s="21"/>
      <c r="E248" s="25"/>
      <c r="F248" s="163"/>
      <c r="G248" s="55">
        <v>0.05</v>
      </c>
      <c r="H248" s="24">
        <f>E239</f>
        <v>590336000</v>
      </c>
      <c r="I248" s="21"/>
      <c r="J248" s="21"/>
      <c r="K248" s="24">
        <f>G248*H248/F239</f>
        <v>101782.068965517</v>
      </c>
    </row>
    <row r="249" ht="15.75" customHeight="1" spans="1:11">
      <c r="A249" s="153">
        <v>24</v>
      </c>
      <c r="B249" s="39" t="s">
        <v>665</v>
      </c>
      <c r="C249" s="40" t="s">
        <v>666</v>
      </c>
      <c r="D249" s="39" t="s">
        <v>596</v>
      </c>
      <c r="E249" s="154">
        <v>437559000</v>
      </c>
      <c r="F249" s="155">
        <v>260</v>
      </c>
      <c r="G249" s="40"/>
      <c r="H249" s="41"/>
      <c r="I249" s="39"/>
      <c r="J249" s="39"/>
      <c r="K249" s="42">
        <v>1958073</v>
      </c>
    </row>
    <row r="250" ht="15.75" customHeight="1" spans="1:11">
      <c r="A250" s="156"/>
      <c r="B250" s="157"/>
      <c r="C250" s="158" t="s">
        <v>764</v>
      </c>
      <c r="D250" s="157"/>
      <c r="E250" s="159"/>
      <c r="F250" s="160"/>
      <c r="G250" s="158"/>
      <c r="H250" s="161"/>
      <c r="I250" s="157"/>
      <c r="J250" s="157"/>
      <c r="K250" s="161">
        <f>SUM(K251:K251)</f>
        <v>1166392.6</v>
      </c>
    </row>
    <row r="251" ht="15.75" customHeight="1" spans="1:11">
      <c r="A251" s="162"/>
      <c r="B251" s="21"/>
      <c r="C251" s="22" t="s">
        <v>770</v>
      </c>
      <c r="D251" s="21" t="s">
        <v>701</v>
      </c>
      <c r="E251" s="25"/>
      <c r="F251" s="163"/>
      <c r="G251" s="49">
        <v>41</v>
      </c>
      <c r="H251" s="24">
        <v>27620</v>
      </c>
      <c r="I251" s="50">
        <v>1.03</v>
      </c>
      <c r="J251" s="21"/>
      <c r="K251" s="24">
        <f>G251*H251*I251</f>
        <v>1166392.6</v>
      </c>
    </row>
    <row r="252" ht="15.75" customHeight="1" spans="1:11">
      <c r="A252" s="156"/>
      <c r="B252" s="157"/>
      <c r="C252" s="158" t="s">
        <v>771</v>
      </c>
      <c r="D252" s="157"/>
      <c r="E252" s="159"/>
      <c r="F252" s="160"/>
      <c r="G252" s="158"/>
      <c r="H252" s="161"/>
      <c r="I252" s="157"/>
      <c r="J252" s="157"/>
      <c r="K252" s="161">
        <f>G253*K253</f>
        <v>307000</v>
      </c>
    </row>
    <row r="253" ht="15.75" customHeight="1" spans="1:11">
      <c r="A253" s="162"/>
      <c r="B253" s="21"/>
      <c r="C253" s="22" t="s">
        <v>785</v>
      </c>
      <c r="D253" s="21"/>
      <c r="E253" s="25"/>
      <c r="F253" s="163"/>
      <c r="G253" s="49">
        <v>1</v>
      </c>
      <c r="H253" s="24"/>
      <c r="I253" s="21"/>
      <c r="J253" s="21"/>
      <c r="K253" s="24">
        <v>307000</v>
      </c>
    </row>
    <row r="254" ht="15.75" customHeight="1" spans="1:11">
      <c r="A254" s="162"/>
      <c r="B254" s="21"/>
      <c r="C254" s="22" t="s">
        <v>773</v>
      </c>
      <c r="D254" s="21"/>
      <c r="E254" s="25"/>
      <c r="F254" s="163"/>
      <c r="G254" s="23">
        <v>1.18</v>
      </c>
      <c r="H254" s="24">
        <v>307000</v>
      </c>
      <c r="I254" s="50">
        <v>1.18</v>
      </c>
      <c r="J254" s="21"/>
      <c r="K254" s="24">
        <f>IF(G254&lt;&gt;0,G254*H254/I254,H254)</f>
        <v>307000</v>
      </c>
    </row>
    <row r="255" ht="15.75" customHeight="1" spans="1:11">
      <c r="A255" s="156"/>
      <c r="B255" s="157"/>
      <c r="C255" s="158" t="s">
        <v>766</v>
      </c>
      <c r="D255" s="157"/>
      <c r="E255" s="159"/>
      <c r="F255" s="160"/>
      <c r="G255" s="158"/>
      <c r="H255" s="161"/>
      <c r="I255" s="157"/>
      <c r="J255" s="157"/>
      <c r="K255" s="161">
        <f>SUM(K256:K258)</f>
        <v>484680.738461538</v>
      </c>
    </row>
    <row r="256" ht="15.75" customHeight="1" spans="1:11">
      <c r="A256" s="162"/>
      <c r="B256" s="21"/>
      <c r="C256" s="22" t="s">
        <v>767</v>
      </c>
      <c r="D256" s="21"/>
      <c r="E256" s="25"/>
      <c r="F256" s="163"/>
      <c r="G256" s="55">
        <v>0.17</v>
      </c>
      <c r="H256" s="24">
        <f>E249</f>
        <v>437559000</v>
      </c>
      <c r="I256" s="95">
        <v>0.9</v>
      </c>
      <c r="J256" s="21"/>
      <c r="K256" s="24">
        <f>G256*H256*I256/F249</f>
        <v>257486.642307692</v>
      </c>
    </row>
    <row r="257" ht="15.75" customHeight="1" spans="1:11">
      <c r="A257" s="162"/>
      <c r="B257" s="21"/>
      <c r="C257" s="22" t="s">
        <v>768</v>
      </c>
      <c r="D257" s="21"/>
      <c r="E257" s="25"/>
      <c r="F257" s="163"/>
      <c r="G257" s="55">
        <v>0.075</v>
      </c>
      <c r="H257" s="24">
        <f>E249</f>
        <v>437559000</v>
      </c>
      <c r="I257" s="21"/>
      <c r="J257" s="21"/>
      <c r="K257" s="24">
        <f>G257*H257/F249</f>
        <v>126218.942307692</v>
      </c>
    </row>
    <row r="258" ht="15.75" customHeight="1" spans="1:11">
      <c r="A258" s="162"/>
      <c r="B258" s="21"/>
      <c r="C258" s="22" t="s">
        <v>769</v>
      </c>
      <c r="D258" s="21"/>
      <c r="E258" s="25"/>
      <c r="F258" s="163"/>
      <c r="G258" s="55">
        <v>0.06</v>
      </c>
      <c r="H258" s="24">
        <f>E249</f>
        <v>437559000</v>
      </c>
      <c r="I258" s="21"/>
      <c r="J258" s="21"/>
      <c r="K258" s="24">
        <f>G258*H258/F249</f>
        <v>100975.153846154</v>
      </c>
    </row>
    <row r="259" ht="15.75" customHeight="1" spans="1:11">
      <c r="A259" s="153">
        <v>25</v>
      </c>
      <c r="B259" s="39" t="s">
        <v>668</v>
      </c>
      <c r="C259" s="40" t="s">
        <v>669</v>
      </c>
      <c r="D259" s="39" t="s">
        <v>596</v>
      </c>
      <c r="E259" s="154">
        <v>721153000</v>
      </c>
      <c r="F259" s="155">
        <v>290</v>
      </c>
      <c r="G259" s="40"/>
      <c r="H259" s="41"/>
      <c r="I259" s="39"/>
      <c r="J259" s="39"/>
      <c r="K259" s="42">
        <v>542108</v>
      </c>
    </row>
    <row r="260" ht="15.75" customHeight="1" spans="1:11">
      <c r="A260" s="156"/>
      <c r="B260" s="157"/>
      <c r="C260" s="158" t="s">
        <v>766</v>
      </c>
      <c r="D260" s="157"/>
      <c r="E260" s="159"/>
      <c r="F260" s="160"/>
      <c r="G260" s="158"/>
      <c r="H260" s="161"/>
      <c r="I260" s="157"/>
      <c r="J260" s="157"/>
      <c r="K260" s="161">
        <f>SUM(K261:K263)</f>
        <v>542108.117241379</v>
      </c>
    </row>
    <row r="261" ht="15.75" customHeight="1" spans="1:11">
      <c r="A261" s="162"/>
      <c r="B261" s="21"/>
      <c r="C261" s="22" t="s">
        <v>767</v>
      </c>
      <c r="D261" s="21"/>
      <c r="E261" s="25"/>
      <c r="F261" s="163"/>
      <c r="G261" s="55">
        <v>0.11</v>
      </c>
      <c r="H261" s="24">
        <f>E259</f>
        <v>721153000</v>
      </c>
      <c r="I261" s="95">
        <v>0.9</v>
      </c>
      <c r="J261" s="21"/>
      <c r="K261" s="24">
        <f>G261*H261*I261/F259</f>
        <v>246186.713793103</v>
      </c>
    </row>
    <row r="262" ht="15.75" customHeight="1" spans="1:11">
      <c r="A262" s="162"/>
      <c r="B262" s="21"/>
      <c r="C262" s="22" t="s">
        <v>768</v>
      </c>
      <c r="D262" s="21"/>
      <c r="E262" s="25"/>
      <c r="F262" s="163"/>
      <c r="G262" s="55">
        <v>0.059</v>
      </c>
      <c r="H262" s="24">
        <f>E259</f>
        <v>721153000</v>
      </c>
      <c r="I262" s="21"/>
      <c r="J262" s="21"/>
      <c r="K262" s="24">
        <f>G262*H262/F259</f>
        <v>146717.334482759</v>
      </c>
    </row>
    <row r="263" ht="15.75" customHeight="1" spans="1:11">
      <c r="A263" s="162"/>
      <c r="B263" s="21"/>
      <c r="C263" s="22" t="s">
        <v>769</v>
      </c>
      <c r="D263" s="21"/>
      <c r="E263" s="25"/>
      <c r="F263" s="163"/>
      <c r="G263" s="55">
        <v>0.06</v>
      </c>
      <c r="H263" s="24">
        <f>E259</f>
        <v>721153000</v>
      </c>
      <c r="I263" s="21"/>
      <c r="J263" s="21"/>
      <c r="K263" s="24">
        <f>G263*H263/F259</f>
        <v>149204.068965517</v>
      </c>
    </row>
    <row r="264" ht="15.75" customHeight="1" spans="1:11">
      <c r="A264" s="153">
        <v>26</v>
      </c>
      <c r="B264" s="39" t="s">
        <v>671</v>
      </c>
      <c r="C264" s="40" t="s">
        <v>672</v>
      </c>
      <c r="D264" s="39" t="s">
        <v>596</v>
      </c>
      <c r="E264" s="154">
        <v>1207730000</v>
      </c>
      <c r="F264" s="155">
        <v>290</v>
      </c>
      <c r="G264" s="40"/>
      <c r="H264" s="41"/>
      <c r="I264" s="39"/>
      <c r="J264" s="39"/>
      <c r="K264" s="42">
        <v>891221</v>
      </c>
    </row>
    <row r="265" ht="15.75" customHeight="1" spans="1:11">
      <c r="A265" s="156"/>
      <c r="B265" s="157"/>
      <c r="C265" s="158" t="s">
        <v>766</v>
      </c>
      <c r="D265" s="157"/>
      <c r="E265" s="159"/>
      <c r="F265" s="160"/>
      <c r="G265" s="158"/>
      <c r="H265" s="161"/>
      <c r="I265" s="157"/>
      <c r="J265" s="157"/>
      <c r="K265" s="161">
        <f>SUM(K266:K268)</f>
        <v>891221.448275862</v>
      </c>
    </row>
    <row r="266" ht="15.75" customHeight="1" spans="1:11">
      <c r="A266" s="162"/>
      <c r="B266" s="21"/>
      <c r="C266" s="22" t="s">
        <v>767</v>
      </c>
      <c r="D266" s="21"/>
      <c r="E266" s="25"/>
      <c r="F266" s="163"/>
      <c r="G266" s="55">
        <v>0.11</v>
      </c>
      <c r="H266" s="24">
        <f>E264</f>
        <v>1207730000</v>
      </c>
      <c r="I266" s="95">
        <v>0.9</v>
      </c>
      <c r="J266" s="21"/>
      <c r="K266" s="24">
        <f>G266*H266*I266/F264</f>
        <v>412294.034482759</v>
      </c>
    </row>
    <row r="267" ht="15.75" customHeight="1" spans="1:11">
      <c r="A267" s="162"/>
      <c r="B267" s="21"/>
      <c r="C267" s="22" t="s">
        <v>768</v>
      </c>
      <c r="D267" s="21"/>
      <c r="E267" s="25"/>
      <c r="F267" s="163"/>
      <c r="G267" s="55">
        <v>0.055</v>
      </c>
      <c r="H267" s="24">
        <f>E264</f>
        <v>1207730000</v>
      </c>
      <c r="I267" s="21"/>
      <c r="J267" s="21"/>
      <c r="K267" s="24">
        <f>G267*H267/F264</f>
        <v>229052.24137931</v>
      </c>
    </row>
    <row r="268" ht="15.75" customHeight="1" spans="1:11">
      <c r="A268" s="162"/>
      <c r="B268" s="21"/>
      <c r="C268" s="22" t="s">
        <v>769</v>
      </c>
      <c r="D268" s="21"/>
      <c r="E268" s="25"/>
      <c r="F268" s="163"/>
      <c r="G268" s="55">
        <v>0.06</v>
      </c>
      <c r="H268" s="24">
        <f>E264</f>
        <v>1207730000</v>
      </c>
      <c r="I268" s="21"/>
      <c r="J268" s="21"/>
      <c r="K268" s="24">
        <f>G268*H268/F264</f>
        <v>249875.172413793</v>
      </c>
    </row>
    <row r="269" ht="15.75" customHeight="1" spans="1:11">
      <c r="A269" s="153">
        <v>27</v>
      </c>
      <c r="B269" s="39" t="s">
        <v>674</v>
      </c>
      <c r="C269" s="40" t="s">
        <v>675</v>
      </c>
      <c r="D269" s="39" t="s">
        <v>596</v>
      </c>
      <c r="E269" s="154">
        <v>612500000</v>
      </c>
      <c r="F269" s="155">
        <v>260</v>
      </c>
      <c r="G269" s="40"/>
      <c r="H269" s="41"/>
      <c r="I269" s="39"/>
      <c r="J269" s="39"/>
      <c r="K269" s="42">
        <v>6280808</v>
      </c>
    </row>
    <row r="270" ht="15.75" customHeight="1" spans="1:11">
      <c r="A270" s="156"/>
      <c r="B270" s="157"/>
      <c r="C270" s="158" t="s">
        <v>764</v>
      </c>
      <c r="D270" s="157"/>
      <c r="E270" s="159"/>
      <c r="F270" s="160"/>
      <c r="G270" s="158"/>
      <c r="H270" s="161"/>
      <c r="I270" s="157"/>
      <c r="J270" s="157"/>
      <c r="K270" s="161">
        <f>SUM(K271:K271)</f>
        <v>2702617</v>
      </c>
    </row>
    <row r="271" ht="15.75" customHeight="1" spans="1:11">
      <c r="A271" s="162"/>
      <c r="B271" s="21"/>
      <c r="C271" s="22" t="s">
        <v>770</v>
      </c>
      <c r="D271" s="21" t="s">
        <v>701</v>
      </c>
      <c r="E271" s="25"/>
      <c r="F271" s="163"/>
      <c r="G271" s="49">
        <v>95</v>
      </c>
      <c r="H271" s="24">
        <v>27620</v>
      </c>
      <c r="I271" s="50">
        <v>1.03</v>
      </c>
      <c r="J271" s="21"/>
      <c r="K271" s="24">
        <f>G271*H271*I271</f>
        <v>2702617</v>
      </c>
    </row>
    <row r="272" ht="15.75" customHeight="1" spans="1:11">
      <c r="A272" s="156"/>
      <c r="B272" s="157"/>
      <c r="C272" s="158" t="s">
        <v>771</v>
      </c>
      <c r="D272" s="157"/>
      <c r="E272" s="159"/>
      <c r="F272" s="160"/>
      <c r="G272" s="158"/>
      <c r="H272" s="161"/>
      <c r="I272" s="157"/>
      <c r="J272" s="157"/>
      <c r="K272" s="161">
        <f>G273*K273+G275*K275+G277*K277+G279*K279+G281*K281+G283*K283+G285*K285</f>
        <v>3117638</v>
      </c>
    </row>
    <row r="273" ht="15.75" customHeight="1" spans="1:11">
      <c r="A273" s="162"/>
      <c r="B273" s="21"/>
      <c r="C273" s="22" t="s">
        <v>786</v>
      </c>
      <c r="D273" s="21"/>
      <c r="E273" s="25"/>
      <c r="F273" s="163"/>
      <c r="G273" s="49">
        <v>1</v>
      </c>
      <c r="H273" s="24"/>
      <c r="I273" s="21"/>
      <c r="J273" s="21"/>
      <c r="K273" s="24">
        <v>550098</v>
      </c>
    </row>
    <row r="274" ht="15.75" customHeight="1" spans="1:11">
      <c r="A274" s="162"/>
      <c r="B274" s="21"/>
      <c r="C274" s="22" t="s">
        <v>773</v>
      </c>
      <c r="D274" s="21"/>
      <c r="E274" s="25"/>
      <c r="F274" s="163"/>
      <c r="G274" s="23">
        <v>1.05</v>
      </c>
      <c r="H274" s="24">
        <v>537000</v>
      </c>
      <c r="I274" s="50">
        <v>1.025</v>
      </c>
      <c r="J274" s="21"/>
      <c r="K274" s="24">
        <f>IF(G274&lt;&gt;0,G274*H274/I274,H274)</f>
        <v>550097.56097561</v>
      </c>
    </row>
    <row r="275" ht="15.75" customHeight="1" spans="1:11">
      <c r="A275" s="162"/>
      <c r="B275" s="21"/>
      <c r="C275" s="22" t="s">
        <v>787</v>
      </c>
      <c r="D275" s="21"/>
      <c r="E275" s="25"/>
      <c r="F275" s="163"/>
      <c r="G275" s="49">
        <v>1</v>
      </c>
      <c r="H275" s="24"/>
      <c r="I275" s="21"/>
      <c r="J275" s="21"/>
      <c r="K275" s="24">
        <v>432195</v>
      </c>
    </row>
    <row r="276" ht="15.75" customHeight="1" spans="1:11">
      <c r="A276" s="162"/>
      <c r="B276" s="21"/>
      <c r="C276" s="22" t="s">
        <v>773</v>
      </c>
      <c r="D276" s="21"/>
      <c r="E276" s="25"/>
      <c r="F276" s="163"/>
      <c r="G276" s="23">
        <v>1</v>
      </c>
      <c r="H276" s="24">
        <v>443000</v>
      </c>
      <c r="I276" s="50">
        <v>1.025</v>
      </c>
      <c r="J276" s="21"/>
      <c r="K276" s="24">
        <f>IF(G276&lt;&gt;0,G276*H276/I276,H276)</f>
        <v>432195.12195122</v>
      </c>
    </row>
    <row r="277" ht="15.75" customHeight="1" spans="1:11">
      <c r="A277" s="162"/>
      <c r="B277" s="21"/>
      <c r="C277" s="22" t="s">
        <v>774</v>
      </c>
      <c r="D277" s="21"/>
      <c r="E277" s="25"/>
      <c r="F277" s="163"/>
      <c r="G277" s="49">
        <v>1</v>
      </c>
      <c r="H277" s="24"/>
      <c r="I277" s="21"/>
      <c r="J277" s="21"/>
      <c r="K277" s="24">
        <v>432195</v>
      </c>
    </row>
    <row r="278" ht="15.75" customHeight="1" spans="1:11">
      <c r="A278" s="162"/>
      <c r="B278" s="21"/>
      <c r="C278" s="22" t="s">
        <v>773</v>
      </c>
      <c r="D278" s="21"/>
      <c r="E278" s="25"/>
      <c r="F278" s="163"/>
      <c r="G278" s="23">
        <v>1</v>
      </c>
      <c r="H278" s="24">
        <v>443000</v>
      </c>
      <c r="I278" s="50">
        <v>1.025</v>
      </c>
      <c r="J278" s="21"/>
      <c r="K278" s="24">
        <f>IF(G278&lt;&gt;0,G278*H278/I278,H278)</f>
        <v>432195.12195122</v>
      </c>
    </row>
    <row r="279" ht="15.75" customHeight="1" spans="1:11">
      <c r="A279" s="162"/>
      <c r="B279" s="21"/>
      <c r="C279" s="22" t="s">
        <v>781</v>
      </c>
      <c r="D279" s="21"/>
      <c r="E279" s="25"/>
      <c r="F279" s="163"/>
      <c r="G279" s="49">
        <v>1</v>
      </c>
      <c r="H279" s="24"/>
      <c r="I279" s="21"/>
      <c r="J279" s="21"/>
      <c r="K279" s="24">
        <v>455575</v>
      </c>
    </row>
    <row r="280" ht="15.75" customHeight="1" spans="1:11">
      <c r="A280" s="162"/>
      <c r="B280" s="21"/>
      <c r="C280" s="22" t="s">
        <v>773</v>
      </c>
      <c r="D280" s="21"/>
      <c r="E280" s="25"/>
      <c r="F280" s="163"/>
      <c r="G280" s="23">
        <v>1.3</v>
      </c>
      <c r="H280" s="24">
        <v>396000</v>
      </c>
      <c r="I280" s="50">
        <v>1.13</v>
      </c>
      <c r="J280" s="21"/>
      <c r="K280" s="24">
        <f>IF(G280&lt;&gt;0,G280*H280/I280,H280)</f>
        <v>455575.221238938</v>
      </c>
    </row>
    <row r="281" ht="15.75" customHeight="1" spans="1:11">
      <c r="A281" s="162"/>
      <c r="B281" s="21"/>
      <c r="C281" s="22" t="s">
        <v>780</v>
      </c>
      <c r="D281" s="21"/>
      <c r="E281" s="25"/>
      <c r="F281" s="163"/>
      <c r="G281" s="49">
        <v>1</v>
      </c>
      <c r="H281" s="24"/>
      <c r="I281" s="21"/>
      <c r="J281" s="21"/>
      <c r="K281" s="24">
        <v>396000</v>
      </c>
    </row>
    <row r="282" ht="15.75" customHeight="1" spans="1:11">
      <c r="A282" s="162"/>
      <c r="B282" s="21"/>
      <c r="C282" s="22" t="s">
        <v>773</v>
      </c>
      <c r="D282" s="21"/>
      <c r="E282" s="25"/>
      <c r="F282" s="163"/>
      <c r="G282" s="23">
        <v>1.13</v>
      </c>
      <c r="H282" s="24">
        <v>396000</v>
      </c>
      <c r="I282" s="50">
        <v>1.13</v>
      </c>
      <c r="J282" s="21"/>
      <c r="K282" s="24">
        <f>IF(G282&lt;&gt;0,G282*H282/I282,H282)</f>
        <v>396000</v>
      </c>
    </row>
    <row r="283" ht="15.75" customHeight="1" spans="1:11">
      <c r="A283" s="162"/>
      <c r="B283" s="21"/>
      <c r="C283" s="22" t="s">
        <v>775</v>
      </c>
      <c r="D283" s="21"/>
      <c r="E283" s="25"/>
      <c r="F283" s="163"/>
      <c r="G283" s="49">
        <v>1</v>
      </c>
      <c r="H283" s="24"/>
      <c r="I283" s="21"/>
      <c r="J283" s="21"/>
      <c r="K283" s="24">
        <v>396000</v>
      </c>
    </row>
    <row r="284" ht="15.75" customHeight="1" spans="1:11">
      <c r="A284" s="162"/>
      <c r="B284" s="21"/>
      <c r="C284" s="22" t="s">
        <v>773</v>
      </c>
      <c r="D284" s="21"/>
      <c r="E284" s="25"/>
      <c r="F284" s="163"/>
      <c r="G284" s="23">
        <v>1.13</v>
      </c>
      <c r="H284" s="24">
        <v>396000</v>
      </c>
      <c r="I284" s="50">
        <v>1.13</v>
      </c>
      <c r="J284" s="21"/>
      <c r="K284" s="24">
        <f>IF(G284&lt;&gt;0,G284*H284/I284,H284)</f>
        <v>396000</v>
      </c>
    </row>
    <row r="285" ht="15.75" customHeight="1" spans="1:11">
      <c r="A285" s="162"/>
      <c r="B285" s="21"/>
      <c r="C285" s="22" t="s">
        <v>788</v>
      </c>
      <c r="D285" s="21"/>
      <c r="E285" s="25"/>
      <c r="F285" s="163"/>
      <c r="G285" s="49">
        <v>1</v>
      </c>
      <c r="H285" s="24"/>
      <c r="I285" s="21"/>
      <c r="J285" s="21"/>
      <c r="K285" s="24">
        <v>455575</v>
      </c>
    </row>
    <row r="286" ht="15.75" customHeight="1" spans="1:11">
      <c r="A286" s="162"/>
      <c r="B286" s="21"/>
      <c r="C286" s="22" t="s">
        <v>773</v>
      </c>
      <c r="D286" s="21"/>
      <c r="E286" s="25"/>
      <c r="F286" s="163"/>
      <c r="G286" s="23">
        <v>1.3</v>
      </c>
      <c r="H286" s="24">
        <v>396000</v>
      </c>
      <c r="I286" s="50">
        <v>1.13</v>
      </c>
      <c r="J286" s="21"/>
      <c r="K286" s="24">
        <f>IF(G286&lt;&gt;0,G286*H286/I286,H286)</f>
        <v>455575.221238938</v>
      </c>
    </row>
    <row r="287" ht="15.75" customHeight="1" spans="1:11">
      <c r="A287" s="156"/>
      <c r="B287" s="157"/>
      <c r="C287" s="158" t="s">
        <v>766</v>
      </c>
      <c r="D287" s="157"/>
      <c r="E287" s="159"/>
      <c r="F287" s="160"/>
      <c r="G287" s="158"/>
      <c r="H287" s="161"/>
      <c r="I287" s="157"/>
      <c r="J287" s="157"/>
      <c r="K287" s="161">
        <f>SUM(K288:K290)</f>
        <v>460552.884615385</v>
      </c>
    </row>
    <row r="288" ht="15.75" customHeight="1" spans="1:11">
      <c r="A288" s="162"/>
      <c r="B288" s="21"/>
      <c r="C288" s="22" t="s">
        <v>767</v>
      </c>
      <c r="D288" s="21"/>
      <c r="E288" s="25"/>
      <c r="F288" s="163"/>
      <c r="G288" s="55">
        <v>0.095</v>
      </c>
      <c r="H288" s="24">
        <f>E269</f>
        <v>612500000</v>
      </c>
      <c r="I288" s="95">
        <v>0.9</v>
      </c>
      <c r="J288" s="21"/>
      <c r="K288" s="24">
        <f>G288*H288*I288/F269</f>
        <v>201418.269230769</v>
      </c>
    </row>
    <row r="289" ht="15.75" customHeight="1" spans="1:11">
      <c r="A289" s="162"/>
      <c r="B289" s="21"/>
      <c r="C289" s="22" t="s">
        <v>768</v>
      </c>
      <c r="D289" s="21"/>
      <c r="E289" s="25"/>
      <c r="F289" s="163"/>
      <c r="G289" s="55">
        <v>0.05</v>
      </c>
      <c r="H289" s="24">
        <f>E269</f>
        <v>612500000</v>
      </c>
      <c r="I289" s="21"/>
      <c r="J289" s="21"/>
      <c r="K289" s="24">
        <f>G289*H289/F269</f>
        <v>117788.461538462</v>
      </c>
    </row>
    <row r="290" ht="15.75" customHeight="1" spans="1:11">
      <c r="A290" s="164"/>
      <c r="B290" s="130"/>
      <c r="C290" s="33" t="s">
        <v>769</v>
      </c>
      <c r="D290" s="130"/>
      <c r="E290" s="165"/>
      <c r="F290" s="166"/>
      <c r="G290" s="167">
        <v>0.06</v>
      </c>
      <c r="H290" s="135">
        <f>E269</f>
        <v>612500000</v>
      </c>
      <c r="I290" s="130"/>
      <c r="J290" s="130"/>
      <c r="K290" s="135">
        <f>G290*H290/F269</f>
        <v>141346.153846154</v>
      </c>
    </row>
  </sheetData>
  <mergeCells count="4">
    <mergeCell ref="A1:K1"/>
    <mergeCell ref="A2:K2"/>
    <mergeCell ref="A3:K3"/>
    <mergeCell ref="A4:K4"/>
  </mergeCells>
  <pageMargins left="1.22916666666667" right="0" top="0.0416666666666667" bottom="0.208333333333333" header="0.572916666666667" footer="0.40625"/>
  <pageSetup paperSize="9" orientation="landscape" blackAndWhite="1" useFirstPageNumber="1"/>
  <headerFooter alignWithMargins="0">
    <oddFooter>&amp;C&amp;P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480"/>
  <sheetViews>
    <sheetView zoomScaleSheetLayoutView="60" workbookViewId="0">
      <selection activeCell="A1" sqref="A1:H1"/>
    </sheetView>
  </sheetViews>
  <sheetFormatPr defaultColWidth="10" defaultRowHeight="15" customHeight="1"/>
  <cols>
    <col min="1" max="1" width="6.5" style="17" customWidth="1"/>
    <col min="2" max="2" width="14.1666666666667" style="17" customWidth="1"/>
    <col min="3" max="3" width="34.1666666666667" style="17" customWidth="1"/>
    <col min="4" max="4" width="11.6666666666667" style="17" customWidth="1"/>
    <col min="5" max="5" width="15" style="17" customWidth="1"/>
    <col min="6" max="7" width="10.8333333333333" style="17" customWidth="1"/>
    <col min="8" max="8" width="15" style="17" customWidth="1"/>
    <col min="9" max="12" width="10" style="17" hidden="1" customWidth="1"/>
    <col min="13" max="18" width="41.6666666666667" style="17" hidden="1" customWidth="1"/>
    <col min="19" max="19" width="10" style="17" hidden="1" customWidth="1"/>
    <col min="20" max="16384" width="10" style="17"/>
  </cols>
  <sheetData>
    <row r="1" ht="26.25" customHeight="1" spans="1:19">
      <c r="A1" s="8" t="s">
        <v>789</v>
      </c>
    </row>
    <row r="2" ht="32.25" customHeight="1" spans="1:19">
      <c r="A2" s="9" t="s">
        <v>2</v>
      </c>
      <c r="M2" s="34" t="s">
        <v>790</v>
      </c>
    </row>
    <row r="3" ht="37.5" customHeight="1" spans="1:19">
      <c r="A3" s="10" t="s">
        <v>3</v>
      </c>
      <c r="M3" s="17" t="s">
        <v>791</v>
      </c>
      <c r="N3" s="17" t="s">
        <v>792</v>
      </c>
      <c r="O3" s="17" t="s">
        <v>793</v>
      </c>
      <c r="P3" s="17" t="s">
        <v>794</v>
      </c>
      <c r="Q3" s="17" t="s">
        <v>795</v>
      </c>
      <c r="R3" s="17" t="s">
        <v>796</v>
      </c>
      <c r="S3" s="17" t="s">
        <v>797</v>
      </c>
    </row>
    <row r="4" ht="18.75" customHeight="1" spans="1:19">
      <c r="A4" s="64" t="s">
        <v>4</v>
      </c>
      <c r="B4" s="65" t="s">
        <v>798</v>
      </c>
      <c r="C4" s="65" t="s">
        <v>799</v>
      </c>
      <c r="D4" s="65" t="s">
        <v>466</v>
      </c>
      <c r="E4" s="65" t="s">
        <v>17</v>
      </c>
      <c r="F4" s="65" t="s">
        <v>800</v>
      </c>
      <c r="G4" s="65" t="s">
        <v>469</v>
      </c>
      <c r="H4" s="65" t="s">
        <v>801</v>
      </c>
      <c r="M4" s="17">
        <f>SUM(M6:M421)</f>
        <v>21325134.09126</v>
      </c>
      <c r="N4" s="17">
        <f>SUM(N6:N421)</f>
        <v>16063464.1484767</v>
      </c>
      <c r="O4" s="17">
        <f>SUM(O6:O421)</f>
        <v>21832886.9729319</v>
      </c>
      <c r="P4" s="17">
        <f>SUM(P6:P421)</f>
        <v>16418615.6726234</v>
      </c>
    </row>
    <row r="5" ht="26.25" customHeight="1" spans="1:19">
      <c r="A5" s="147"/>
      <c r="B5" s="116"/>
      <c r="C5" s="116"/>
      <c r="D5" s="116"/>
      <c r="E5" s="116"/>
      <c r="F5" s="116"/>
      <c r="G5" s="116"/>
      <c r="H5" s="116"/>
    </row>
    <row r="6" ht="66" customHeight="1" spans="1:19">
      <c r="A6" s="38">
        <v>1</v>
      </c>
      <c r="B6" s="39" t="s">
        <v>45</v>
      </c>
      <c r="C6" s="40" t="s">
        <v>46</v>
      </c>
      <c r="D6" s="39" t="s">
        <v>47</v>
      </c>
      <c r="E6" s="148">
        <v>10.985</v>
      </c>
      <c r="F6" s="49"/>
      <c r="G6" s="50"/>
      <c r="H6" s="23"/>
    </row>
    <row r="7" ht="15.75" customHeight="1" spans="1:19">
      <c r="A7" s="20"/>
      <c r="B7" s="21"/>
      <c r="C7" s="45" t="s">
        <v>802</v>
      </c>
      <c r="D7" s="21"/>
      <c r="E7" s="23"/>
      <c r="F7" s="49"/>
      <c r="G7" s="50"/>
      <c r="H7" s="23"/>
    </row>
    <row r="8" ht="15.75" customHeight="1" spans="1:19">
      <c r="A8" s="20"/>
      <c r="B8" s="21" t="s">
        <v>584</v>
      </c>
      <c r="C8" s="22" t="s">
        <v>585</v>
      </c>
      <c r="D8" s="21" t="s">
        <v>586</v>
      </c>
      <c r="E8" s="23"/>
      <c r="F8" s="49">
        <v>2.49</v>
      </c>
      <c r="G8" s="50">
        <v>1</v>
      </c>
      <c r="H8" s="23">
        <f>E6*F8*G8</f>
        <v>27.35265</v>
      </c>
      <c r="S8" s="17">
        <v>203</v>
      </c>
    </row>
    <row r="9" ht="53.25" customHeight="1" spans="1:19">
      <c r="A9" s="38">
        <v>4</v>
      </c>
      <c r="B9" s="39" t="s">
        <v>59</v>
      </c>
      <c r="C9" s="40" t="s">
        <v>60</v>
      </c>
      <c r="D9" s="39" t="s">
        <v>61</v>
      </c>
      <c r="E9" s="148">
        <v>70.3</v>
      </c>
      <c r="F9" s="49"/>
      <c r="G9" s="50"/>
      <c r="H9" s="23"/>
    </row>
    <row r="10" ht="15.75" customHeight="1" spans="1:19">
      <c r="A10" s="20"/>
      <c r="B10" s="21"/>
      <c r="C10" s="45" t="s">
        <v>803</v>
      </c>
      <c r="D10" s="21"/>
      <c r="E10" s="23"/>
      <c r="F10" s="49"/>
      <c r="G10" s="50"/>
      <c r="H10" s="23"/>
    </row>
    <row r="11" ht="15.75" customHeight="1" spans="1:19">
      <c r="A11" s="20"/>
      <c r="B11" s="21" t="s">
        <v>493</v>
      </c>
      <c r="C11" s="22" t="s">
        <v>494</v>
      </c>
      <c r="D11" s="21" t="s">
        <v>89</v>
      </c>
      <c r="E11" s="23"/>
      <c r="F11" s="49">
        <v>100</v>
      </c>
      <c r="G11" s="50">
        <v>1</v>
      </c>
      <c r="H11" s="23">
        <f>E9*F11*G11</f>
        <v>7030</v>
      </c>
      <c r="Q11" s="17">
        <v>0</v>
      </c>
      <c r="S11" s="17">
        <v>109</v>
      </c>
    </row>
    <row r="12" ht="15.75" customHeight="1" spans="1:19">
      <c r="A12" s="20"/>
      <c r="B12" s="21" t="s">
        <v>804</v>
      </c>
      <c r="C12" s="22" t="s">
        <v>805</v>
      </c>
      <c r="D12" s="21" t="s">
        <v>806</v>
      </c>
      <c r="E12" s="23"/>
      <c r="F12" s="49">
        <v>0.5</v>
      </c>
      <c r="G12" s="50"/>
      <c r="H12" s="23"/>
      <c r="M12" s="17">
        <v>0</v>
      </c>
      <c r="O12" s="17">
        <v>0</v>
      </c>
    </row>
    <row r="13" ht="15.75" customHeight="1" spans="1:19">
      <c r="A13" s="20"/>
      <c r="B13" s="21"/>
      <c r="C13" s="45" t="s">
        <v>802</v>
      </c>
      <c r="D13" s="21"/>
      <c r="E13" s="23"/>
      <c r="F13" s="49"/>
      <c r="G13" s="50"/>
      <c r="H13" s="23"/>
    </row>
    <row r="14" ht="15.75" customHeight="1" spans="1:19">
      <c r="A14" s="20"/>
      <c r="B14" s="21" t="s">
        <v>588</v>
      </c>
      <c r="C14" s="22" t="s">
        <v>589</v>
      </c>
      <c r="D14" s="21" t="s">
        <v>586</v>
      </c>
      <c r="E14" s="23"/>
      <c r="F14" s="49">
        <v>6.68</v>
      </c>
      <c r="G14" s="50">
        <v>1</v>
      </c>
      <c r="H14" s="23">
        <f>E9*F14*G14</f>
        <v>469.604</v>
      </c>
      <c r="S14" s="17">
        <v>204</v>
      </c>
    </row>
    <row r="15" ht="15.75" customHeight="1" spans="1:19">
      <c r="A15" s="20"/>
      <c r="B15" s="21"/>
      <c r="C15" s="45" t="s">
        <v>807</v>
      </c>
      <c r="D15" s="21"/>
      <c r="E15" s="23"/>
      <c r="F15" s="49"/>
      <c r="G15" s="50"/>
      <c r="H15" s="23"/>
    </row>
    <row r="16" ht="28.5" customHeight="1" spans="1:19">
      <c r="A16" s="20"/>
      <c r="B16" s="21" t="s">
        <v>641</v>
      </c>
      <c r="C16" s="22" t="s">
        <v>642</v>
      </c>
      <c r="D16" s="21" t="s">
        <v>596</v>
      </c>
      <c r="E16" s="23"/>
      <c r="F16" s="49">
        <v>2.226</v>
      </c>
      <c r="G16" s="50">
        <v>1</v>
      </c>
      <c r="H16" s="23">
        <f>E9*F16*G16</f>
        <v>156.4878</v>
      </c>
      <c r="S16" s="17">
        <v>3017</v>
      </c>
    </row>
    <row r="17" ht="15.75" customHeight="1" spans="1:19">
      <c r="A17" s="20"/>
      <c r="B17" s="21" t="s">
        <v>808</v>
      </c>
      <c r="C17" s="22" t="s">
        <v>809</v>
      </c>
      <c r="D17" s="21" t="s">
        <v>806</v>
      </c>
      <c r="E17" s="23"/>
      <c r="F17" s="49">
        <v>3</v>
      </c>
      <c r="G17" s="50"/>
      <c r="H17" s="23"/>
      <c r="N17" s="17">
        <v>9030419.566308</v>
      </c>
      <c r="P17" s="17">
        <v>9293394.184452</v>
      </c>
    </row>
    <row r="18" ht="28.5" customHeight="1" spans="1:19">
      <c r="A18" s="38">
        <v>5</v>
      </c>
      <c r="B18" s="39" t="s">
        <v>82</v>
      </c>
      <c r="C18" s="40" t="s">
        <v>83</v>
      </c>
      <c r="D18" s="39" t="s">
        <v>61</v>
      </c>
      <c r="E18" s="148">
        <v>70.3</v>
      </c>
      <c r="F18" s="49"/>
      <c r="G18" s="50"/>
      <c r="H18" s="23"/>
    </row>
    <row r="19" ht="15.75" customHeight="1" spans="1:19">
      <c r="A19" s="20"/>
      <c r="B19" s="21"/>
      <c r="C19" s="45" t="s">
        <v>802</v>
      </c>
      <c r="D19" s="21"/>
      <c r="E19" s="23"/>
      <c r="F19" s="49"/>
      <c r="G19" s="50"/>
      <c r="H19" s="23"/>
    </row>
    <row r="20" ht="15.75" customHeight="1" spans="1:19">
      <c r="A20" s="20"/>
      <c r="B20" s="21" t="s">
        <v>588</v>
      </c>
      <c r="C20" s="22" t="s">
        <v>589</v>
      </c>
      <c r="D20" s="21" t="s">
        <v>586</v>
      </c>
      <c r="E20" s="23"/>
      <c r="F20" s="49">
        <v>2.89</v>
      </c>
      <c r="G20" s="50">
        <v>1</v>
      </c>
      <c r="H20" s="23">
        <f>E18*F20*G20</f>
        <v>203.167</v>
      </c>
      <c r="S20" s="17">
        <v>204</v>
      </c>
    </row>
    <row r="21" ht="15.75" customHeight="1" spans="1:19">
      <c r="A21" s="20"/>
      <c r="B21" s="21"/>
      <c r="C21" s="45" t="s">
        <v>807</v>
      </c>
      <c r="D21" s="21"/>
      <c r="E21" s="23"/>
      <c r="F21" s="49"/>
      <c r="G21" s="50"/>
      <c r="H21" s="23"/>
    </row>
    <row r="22" ht="28.5" customHeight="1" spans="1:19">
      <c r="A22" s="20"/>
      <c r="B22" s="21" t="s">
        <v>594</v>
      </c>
      <c r="C22" s="22" t="s">
        <v>595</v>
      </c>
      <c r="D22" s="21" t="s">
        <v>596</v>
      </c>
      <c r="E22" s="23"/>
      <c r="F22" s="49">
        <v>0.69</v>
      </c>
      <c r="G22" s="50">
        <v>1</v>
      </c>
      <c r="H22" s="23">
        <f>E18*F22*G22</f>
        <v>48.507</v>
      </c>
      <c r="S22" s="17">
        <v>302</v>
      </c>
    </row>
    <row r="23" ht="15.75" customHeight="1" spans="1:19">
      <c r="A23" s="20"/>
      <c r="B23" s="21" t="s">
        <v>605</v>
      </c>
      <c r="C23" s="22" t="s">
        <v>606</v>
      </c>
      <c r="D23" s="21" t="s">
        <v>596</v>
      </c>
      <c r="E23" s="23"/>
      <c r="F23" s="49">
        <v>0.69</v>
      </c>
      <c r="G23" s="50">
        <v>1</v>
      </c>
      <c r="H23" s="23">
        <f>E18*F23*G23</f>
        <v>48.507</v>
      </c>
      <c r="S23" s="17">
        <v>305</v>
      </c>
    </row>
    <row r="24" ht="15.75" customHeight="1" spans="1:19">
      <c r="A24" s="20"/>
      <c r="B24" s="21" t="s">
        <v>668</v>
      </c>
      <c r="C24" s="22" t="s">
        <v>669</v>
      </c>
      <c r="D24" s="21" t="s">
        <v>596</v>
      </c>
      <c r="E24" s="23"/>
      <c r="F24" s="49">
        <v>0.69</v>
      </c>
      <c r="G24" s="50">
        <v>1</v>
      </c>
      <c r="H24" s="23">
        <f>E18*F24*G24</f>
        <v>48.507</v>
      </c>
      <c r="S24" s="17">
        <v>3026</v>
      </c>
    </row>
    <row r="25" ht="15.75" customHeight="1" spans="1:19">
      <c r="A25" s="20"/>
      <c r="B25" s="21" t="s">
        <v>674</v>
      </c>
      <c r="C25" s="22" t="s">
        <v>675</v>
      </c>
      <c r="D25" s="21" t="s">
        <v>596</v>
      </c>
      <c r="E25" s="23"/>
      <c r="F25" s="49">
        <v>0.055</v>
      </c>
      <c r="G25" s="50">
        <v>1</v>
      </c>
      <c r="H25" s="23">
        <f>E18*F25*G25</f>
        <v>3.8665</v>
      </c>
      <c r="S25" s="17">
        <v>3028</v>
      </c>
    </row>
    <row r="26" ht="15.75" customHeight="1" spans="1:19">
      <c r="A26" s="20"/>
      <c r="B26" s="21" t="s">
        <v>808</v>
      </c>
      <c r="C26" s="22" t="s">
        <v>809</v>
      </c>
      <c r="D26" s="21" t="s">
        <v>806</v>
      </c>
      <c r="E26" s="23"/>
      <c r="F26" s="49">
        <v>2</v>
      </c>
      <c r="G26" s="50"/>
      <c r="H26" s="23"/>
      <c r="N26" s="17">
        <v>5888454.0479</v>
      </c>
      <c r="P26" s="17">
        <v>6019412.24824</v>
      </c>
    </row>
    <row r="27" ht="28.5" customHeight="1" spans="1:19">
      <c r="A27" s="38">
        <v>9</v>
      </c>
      <c r="B27" s="39" t="s">
        <v>95</v>
      </c>
      <c r="C27" s="40" t="s">
        <v>96</v>
      </c>
      <c r="D27" s="39" t="s">
        <v>47</v>
      </c>
      <c r="E27" s="148">
        <v>0.312</v>
      </c>
      <c r="F27" s="49"/>
      <c r="G27" s="50"/>
      <c r="H27" s="23"/>
    </row>
    <row r="28" ht="15.75" customHeight="1" spans="1:19">
      <c r="A28" s="20"/>
      <c r="B28" s="21"/>
      <c r="C28" s="45" t="s">
        <v>803</v>
      </c>
      <c r="D28" s="21"/>
      <c r="E28" s="23"/>
      <c r="F28" s="49"/>
      <c r="G28" s="50"/>
      <c r="H28" s="23"/>
    </row>
    <row r="29" ht="15.75" customHeight="1" spans="1:19">
      <c r="A29" s="20"/>
      <c r="B29" s="21" t="s">
        <v>570</v>
      </c>
      <c r="C29" s="22" t="s">
        <v>571</v>
      </c>
      <c r="D29" s="21" t="s">
        <v>124</v>
      </c>
      <c r="E29" s="23"/>
      <c r="F29" s="49">
        <v>105</v>
      </c>
      <c r="G29" s="50">
        <v>1</v>
      </c>
      <c r="H29" s="23">
        <f>E27*F29*G29</f>
        <v>32.76</v>
      </c>
      <c r="Q29" s="17">
        <v>0</v>
      </c>
      <c r="S29" s="17">
        <v>1031</v>
      </c>
    </row>
    <row r="30" ht="15.75" customHeight="1" spans="1:19">
      <c r="A30" s="20"/>
      <c r="B30" s="21" t="s">
        <v>804</v>
      </c>
      <c r="C30" s="22" t="s">
        <v>805</v>
      </c>
      <c r="D30" s="21" t="s">
        <v>806</v>
      </c>
      <c r="E30" s="23"/>
      <c r="F30" s="49">
        <v>0.2</v>
      </c>
      <c r="G30" s="50"/>
      <c r="H30" s="23"/>
      <c r="M30" s="17">
        <v>681.408</v>
      </c>
      <c r="O30" s="17">
        <v>681.408</v>
      </c>
    </row>
    <row r="31" ht="15.75" customHeight="1" spans="1:19">
      <c r="A31" s="20"/>
      <c r="B31" s="21"/>
      <c r="C31" s="45" t="s">
        <v>802</v>
      </c>
      <c r="D31" s="21"/>
      <c r="E31" s="23"/>
      <c r="F31" s="49"/>
      <c r="G31" s="50"/>
      <c r="H31" s="23"/>
    </row>
    <row r="32" ht="15.75" customHeight="1" spans="1:19">
      <c r="A32" s="20"/>
      <c r="B32" s="21" t="s">
        <v>588</v>
      </c>
      <c r="C32" s="22" t="s">
        <v>589</v>
      </c>
      <c r="D32" s="21" t="s">
        <v>586</v>
      </c>
      <c r="E32" s="23"/>
      <c r="F32" s="49">
        <v>1.18</v>
      </c>
      <c r="G32" s="50">
        <v>1</v>
      </c>
      <c r="H32" s="23">
        <f>E27*F32*G32</f>
        <v>0.36816</v>
      </c>
      <c r="S32" s="17">
        <v>204</v>
      </c>
    </row>
    <row r="33" ht="40.5" customHeight="1" spans="1:19">
      <c r="A33" s="38">
        <v>10</v>
      </c>
      <c r="B33" s="39" t="s">
        <v>105</v>
      </c>
      <c r="C33" s="40" t="s">
        <v>106</v>
      </c>
      <c r="D33" s="39" t="s">
        <v>107</v>
      </c>
      <c r="E33" s="148">
        <v>147.588</v>
      </c>
      <c r="F33" s="49"/>
      <c r="G33" s="50"/>
      <c r="H33" s="23"/>
    </row>
    <row r="34" ht="15.75" customHeight="1" spans="1:19">
      <c r="A34" s="20"/>
      <c r="B34" s="21"/>
      <c r="C34" s="45" t="s">
        <v>803</v>
      </c>
      <c r="D34" s="21"/>
      <c r="E34" s="23"/>
      <c r="F34" s="49"/>
      <c r="G34" s="50"/>
      <c r="H34" s="23"/>
    </row>
    <row r="35" ht="15.75" customHeight="1" spans="1:19">
      <c r="A35" s="20"/>
      <c r="B35" s="21" t="s">
        <v>544</v>
      </c>
      <c r="C35" s="22" t="s">
        <v>545</v>
      </c>
      <c r="D35" s="21" t="s">
        <v>89</v>
      </c>
      <c r="E35" s="23"/>
      <c r="F35" s="49">
        <v>0.005</v>
      </c>
      <c r="G35" s="50">
        <v>1</v>
      </c>
      <c r="H35" s="23">
        <f>E33*F35*G35</f>
        <v>0.73794</v>
      </c>
      <c r="Q35" s="17">
        <v>0</v>
      </c>
      <c r="S35" s="17">
        <v>1023</v>
      </c>
    </row>
    <row r="36" ht="15.75" customHeight="1" spans="1:19">
      <c r="A36" s="20"/>
      <c r="B36" s="21" t="s">
        <v>539</v>
      </c>
      <c r="C36" s="22" t="s">
        <v>540</v>
      </c>
      <c r="D36" s="21" t="s">
        <v>89</v>
      </c>
      <c r="E36" s="23"/>
      <c r="F36" s="49">
        <v>0.005</v>
      </c>
      <c r="G36" s="50">
        <v>1</v>
      </c>
      <c r="H36" s="23">
        <f>E33*F36*G36</f>
        <v>0.73794</v>
      </c>
      <c r="Q36" s="17">
        <v>0</v>
      </c>
      <c r="S36" s="17">
        <v>1021</v>
      </c>
    </row>
    <row r="37" ht="15.75" customHeight="1" spans="1:19">
      <c r="A37" s="20"/>
      <c r="B37" s="21" t="s">
        <v>542</v>
      </c>
      <c r="C37" s="22" t="s">
        <v>543</v>
      </c>
      <c r="D37" s="21" t="s">
        <v>89</v>
      </c>
      <c r="E37" s="23"/>
      <c r="F37" s="49">
        <v>0.005</v>
      </c>
      <c r="G37" s="50">
        <v>1</v>
      </c>
      <c r="H37" s="23">
        <f>E33*F37*G37</f>
        <v>0.73794</v>
      </c>
      <c r="Q37" s="17">
        <v>0</v>
      </c>
      <c r="S37" s="17">
        <v>1022</v>
      </c>
    </row>
    <row r="38" ht="15.75" customHeight="1" spans="1:19">
      <c r="A38" s="20"/>
      <c r="B38" s="21" t="s">
        <v>804</v>
      </c>
      <c r="C38" s="22" t="s">
        <v>805</v>
      </c>
      <c r="D38" s="21" t="s">
        <v>806</v>
      </c>
      <c r="E38" s="23"/>
      <c r="F38" s="49">
        <v>5</v>
      </c>
      <c r="G38" s="50"/>
      <c r="H38" s="23"/>
      <c r="M38" s="17">
        <v>17895.045</v>
      </c>
      <c r="O38" s="17">
        <v>17895.045</v>
      </c>
    </row>
    <row r="39" ht="15.75" customHeight="1" spans="1:19">
      <c r="A39" s="20"/>
      <c r="B39" s="21"/>
      <c r="C39" s="45" t="s">
        <v>802</v>
      </c>
      <c r="D39" s="21"/>
      <c r="E39" s="23"/>
      <c r="F39" s="49"/>
      <c r="G39" s="50"/>
      <c r="H39" s="23"/>
    </row>
    <row r="40" ht="15.75" customHeight="1" spans="1:19">
      <c r="A40" s="20"/>
      <c r="B40" s="21" t="s">
        <v>584</v>
      </c>
      <c r="C40" s="22" t="s">
        <v>585</v>
      </c>
      <c r="D40" s="21" t="s">
        <v>586</v>
      </c>
      <c r="E40" s="23"/>
      <c r="F40" s="49">
        <v>0.34</v>
      </c>
      <c r="G40" s="50">
        <v>1</v>
      </c>
      <c r="H40" s="23">
        <f>E33*F40*G40</f>
        <v>50.17992</v>
      </c>
      <c r="S40" s="17">
        <v>203</v>
      </c>
    </row>
    <row r="41" ht="15.75" customHeight="1" spans="1:19">
      <c r="A41" s="20"/>
      <c r="B41" s="21"/>
      <c r="C41" s="45" t="s">
        <v>807</v>
      </c>
      <c r="D41" s="21"/>
      <c r="E41" s="23"/>
      <c r="F41" s="49"/>
      <c r="G41" s="50"/>
      <c r="H41" s="23"/>
    </row>
    <row r="42" ht="15.75" customHeight="1" spans="1:19">
      <c r="A42" s="20"/>
      <c r="B42" s="21" t="s">
        <v>647</v>
      </c>
      <c r="C42" s="22" t="s">
        <v>648</v>
      </c>
      <c r="D42" s="21" t="s">
        <v>596</v>
      </c>
      <c r="E42" s="23"/>
      <c r="F42" s="49">
        <v>0.057</v>
      </c>
      <c r="G42" s="50">
        <v>1</v>
      </c>
      <c r="H42" s="23">
        <f>E33*F42*G42</f>
        <v>8.412516</v>
      </c>
      <c r="S42" s="17">
        <v>3019</v>
      </c>
    </row>
    <row r="43" ht="15.75" customHeight="1" spans="1:19">
      <c r="A43" s="20"/>
      <c r="B43" s="21" t="s">
        <v>617</v>
      </c>
      <c r="C43" s="22" t="s">
        <v>618</v>
      </c>
      <c r="D43" s="21" t="s">
        <v>596</v>
      </c>
      <c r="E43" s="23"/>
      <c r="F43" s="49">
        <v>0.057</v>
      </c>
      <c r="G43" s="50">
        <v>1</v>
      </c>
      <c r="H43" s="23">
        <f>E33*F43*G43</f>
        <v>8.412516</v>
      </c>
      <c r="S43" s="17">
        <v>309</v>
      </c>
    </row>
    <row r="44" ht="15.75" customHeight="1" spans="1:19">
      <c r="A44" s="20"/>
      <c r="B44" s="21" t="s">
        <v>671</v>
      </c>
      <c r="C44" s="22" t="s">
        <v>672</v>
      </c>
      <c r="D44" s="21" t="s">
        <v>596</v>
      </c>
      <c r="E44" s="23"/>
      <c r="F44" s="49">
        <v>0.057</v>
      </c>
      <c r="G44" s="50">
        <v>1</v>
      </c>
      <c r="H44" s="23">
        <f>E33*F44*G44</f>
        <v>8.412516</v>
      </c>
      <c r="S44" s="17">
        <v>3027</v>
      </c>
    </row>
    <row r="45" ht="15.75" customHeight="1" spans="1:19">
      <c r="A45" s="20"/>
      <c r="B45" s="21" t="s">
        <v>599</v>
      </c>
      <c r="C45" s="22" t="s">
        <v>600</v>
      </c>
      <c r="D45" s="21" t="s">
        <v>596</v>
      </c>
      <c r="E45" s="23"/>
      <c r="F45" s="49">
        <v>0.001</v>
      </c>
      <c r="G45" s="50">
        <v>1</v>
      </c>
      <c r="H45" s="23">
        <f>E33*F45*G45</f>
        <v>0.147588</v>
      </c>
      <c r="S45" s="17">
        <v>303</v>
      </c>
    </row>
    <row r="46" ht="15.75" customHeight="1" spans="1:19">
      <c r="A46" s="20"/>
      <c r="B46" s="21" t="s">
        <v>608</v>
      </c>
      <c r="C46" s="22" t="s">
        <v>609</v>
      </c>
      <c r="D46" s="21" t="s">
        <v>596</v>
      </c>
      <c r="E46" s="23"/>
      <c r="F46" s="49">
        <v>0.057</v>
      </c>
      <c r="G46" s="50">
        <v>1</v>
      </c>
      <c r="H46" s="23">
        <f>E33*F46*G46</f>
        <v>8.412516</v>
      </c>
      <c r="S46" s="17">
        <v>306</v>
      </c>
    </row>
    <row r="47" ht="15.75" customHeight="1" spans="1:19">
      <c r="A47" s="20"/>
      <c r="B47" s="21" t="s">
        <v>614</v>
      </c>
      <c r="C47" s="22" t="s">
        <v>615</v>
      </c>
      <c r="D47" s="21" t="s">
        <v>596</v>
      </c>
      <c r="E47" s="23"/>
      <c r="F47" s="49">
        <v>0.057</v>
      </c>
      <c r="G47" s="50">
        <v>1</v>
      </c>
      <c r="H47" s="23">
        <f>E33*F47*G47</f>
        <v>8.412516</v>
      </c>
      <c r="S47" s="17">
        <v>308</v>
      </c>
    </row>
    <row r="48" ht="40.5" customHeight="1" spans="1:19">
      <c r="A48" s="38">
        <v>11</v>
      </c>
      <c r="B48" s="39" t="s">
        <v>114</v>
      </c>
      <c r="C48" s="40" t="s">
        <v>115</v>
      </c>
      <c r="D48" s="39" t="s">
        <v>116</v>
      </c>
      <c r="E48" s="148">
        <v>13.283</v>
      </c>
      <c r="F48" s="49"/>
      <c r="G48" s="50"/>
      <c r="H48" s="23"/>
    </row>
    <row r="49" ht="15.75" customHeight="1" spans="1:19">
      <c r="A49" s="20"/>
      <c r="B49" s="21"/>
      <c r="C49" s="45" t="s">
        <v>802</v>
      </c>
      <c r="D49" s="21"/>
      <c r="E49" s="23"/>
      <c r="F49" s="49"/>
      <c r="G49" s="50"/>
      <c r="H49" s="23"/>
    </row>
    <row r="50" ht="15.75" customHeight="1" spans="1:19">
      <c r="A50" s="20"/>
      <c r="B50" s="21" t="s">
        <v>584</v>
      </c>
      <c r="C50" s="22" t="s">
        <v>585</v>
      </c>
      <c r="D50" s="21" t="s">
        <v>586</v>
      </c>
      <c r="E50" s="23"/>
      <c r="F50" s="49">
        <v>2.92</v>
      </c>
      <c r="G50" s="50">
        <v>1</v>
      </c>
      <c r="H50" s="23">
        <f>E48*F50*G50</f>
        <v>38.78636</v>
      </c>
      <c r="S50" s="17">
        <v>203</v>
      </c>
    </row>
    <row r="51" ht="15.75" customHeight="1" spans="1:19">
      <c r="A51" s="20"/>
      <c r="B51" s="21"/>
      <c r="C51" s="45" t="s">
        <v>807</v>
      </c>
      <c r="D51" s="21"/>
      <c r="E51" s="23"/>
      <c r="F51" s="49"/>
      <c r="G51" s="50"/>
      <c r="H51" s="23"/>
    </row>
    <row r="52" ht="15.75" customHeight="1" spans="1:19">
      <c r="A52" s="20"/>
      <c r="B52" s="21" t="s">
        <v>629</v>
      </c>
      <c r="C52" s="22" t="s">
        <v>630</v>
      </c>
      <c r="D52" s="21" t="s">
        <v>596</v>
      </c>
      <c r="E52" s="23"/>
      <c r="F52" s="49">
        <v>0.316</v>
      </c>
      <c r="G52" s="50">
        <v>1</v>
      </c>
      <c r="H52" s="23">
        <f>E48*F52*G52</f>
        <v>4.197428</v>
      </c>
      <c r="S52" s="17">
        <v>3013</v>
      </c>
    </row>
    <row r="53" ht="28.5" customHeight="1" spans="1:19">
      <c r="A53" s="38">
        <v>13</v>
      </c>
      <c r="B53" s="39" t="s">
        <v>114</v>
      </c>
      <c r="C53" s="40" t="s">
        <v>128</v>
      </c>
      <c r="D53" s="39" t="s">
        <v>116</v>
      </c>
      <c r="E53" s="148">
        <v>12.555</v>
      </c>
      <c r="F53" s="49"/>
      <c r="G53" s="50"/>
      <c r="H53" s="23"/>
    </row>
    <row r="54" ht="15.75" customHeight="1" spans="1:19">
      <c r="A54" s="20"/>
      <c r="B54" s="21"/>
      <c r="C54" s="45" t="s">
        <v>802</v>
      </c>
      <c r="D54" s="21"/>
      <c r="E54" s="23"/>
      <c r="F54" s="49"/>
      <c r="G54" s="50"/>
      <c r="H54" s="23"/>
    </row>
    <row r="55" ht="15.75" customHeight="1" spans="1:19">
      <c r="A55" s="20"/>
      <c r="B55" s="21" t="s">
        <v>584</v>
      </c>
      <c r="C55" s="22" t="s">
        <v>585</v>
      </c>
      <c r="D55" s="21" t="s">
        <v>586</v>
      </c>
      <c r="E55" s="23"/>
      <c r="F55" s="49">
        <v>2.92</v>
      </c>
      <c r="G55" s="50">
        <v>1</v>
      </c>
      <c r="H55" s="23">
        <f>E53*F55*G55</f>
        <v>36.6606</v>
      </c>
      <c r="S55" s="17">
        <v>203</v>
      </c>
    </row>
    <row r="56" ht="15.75" customHeight="1" spans="1:19">
      <c r="A56" s="20"/>
      <c r="B56" s="21"/>
      <c r="C56" s="45" t="s">
        <v>807</v>
      </c>
      <c r="D56" s="21"/>
      <c r="E56" s="23"/>
      <c r="F56" s="49"/>
      <c r="G56" s="50"/>
      <c r="H56" s="23"/>
    </row>
    <row r="57" ht="15.75" customHeight="1" spans="1:19">
      <c r="A57" s="20"/>
      <c r="B57" s="21" t="s">
        <v>629</v>
      </c>
      <c r="C57" s="22" t="s">
        <v>630</v>
      </c>
      <c r="D57" s="21" t="s">
        <v>596</v>
      </c>
      <c r="E57" s="23"/>
      <c r="F57" s="49">
        <v>0.316</v>
      </c>
      <c r="G57" s="50">
        <v>1</v>
      </c>
      <c r="H57" s="23">
        <f>E53*F57*G57</f>
        <v>3.96738</v>
      </c>
      <c r="S57" s="17">
        <v>3013</v>
      </c>
    </row>
    <row r="58" ht="40.5" customHeight="1" spans="1:19">
      <c r="A58" s="38">
        <v>14</v>
      </c>
      <c r="B58" s="39" t="s">
        <v>131</v>
      </c>
      <c r="C58" s="40" t="s">
        <v>132</v>
      </c>
      <c r="D58" s="39" t="s">
        <v>116</v>
      </c>
      <c r="E58" s="148">
        <v>12.555</v>
      </c>
      <c r="F58" s="49"/>
      <c r="G58" s="50"/>
      <c r="H58" s="23"/>
    </row>
    <row r="59" ht="15.75" customHeight="1" spans="1:19">
      <c r="A59" s="20"/>
      <c r="B59" s="21"/>
      <c r="C59" s="45" t="s">
        <v>807</v>
      </c>
      <c r="D59" s="21"/>
      <c r="E59" s="23"/>
      <c r="F59" s="49"/>
      <c r="G59" s="50"/>
      <c r="H59" s="23"/>
    </row>
    <row r="60" ht="15.75" customHeight="1" spans="1:19">
      <c r="A60" s="20"/>
      <c r="B60" s="21" t="s">
        <v>665</v>
      </c>
      <c r="C60" s="22" t="s">
        <v>666</v>
      </c>
      <c r="D60" s="21" t="s">
        <v>596</v>
      </c>
      <c r="E60" s="23"/>
      <c r="F60" s="49">
        <v>1.15</v>
      </c>
      <c r="G60" s="50">
        <v>1</v>
      </c>
      <c r="H60" s="23">
        <f>E58*F60*G60</f>
        <v>14.43825</v>
      </c>
      <c r="S60" s="17">
        <v>3025</v>
      </c>
    </row>
    <row r="61" ht="53.25" customHeight="1" spans="1:19">
      <c r="A61" s="38">
        <v>15</v>
      </c>
      <c r="B61" s="39" t="s">
        <v>135</v>
      </c>
      <c r="C61" s="40" t="s">
        <v>136</v>
      </c>
      <c r="D61" s="39" t="s">
        <v>116</v>
      </c>
      <c r="E61" s="148">
        <v>12.555</v>
      </c>
      <c r="F61" s="49"/>
      <c r="G61" s="50"/>
      <c r="H61" s="23"/>
    </row>
    <row r="62" ht="15.75" customHeight="1" spans="1:19">
      <c r="A62" s="20"/>
      <c r="B62" s="21"/>
      <c r="C62" s="45" t="s">
        <v>807</v>
      </c>
      <c r="D62" s="21"/>
      <c r="E62" s="23"/>
      <c r="F62" s="49"/>
      <c r="G62" s="50"/>
      <c r="H62" s="23"/>
    </row>
    <row r="63" ht="15.75" customHeight="1" spans="1:19">
      <c r="A63" s="20"/>
      <c r="B63" s="21" t="s">
        <v>665</v>
      </c>
      <c r="C63" s="22" t="s">
        <v>666</v>
      </c>
      <c r="D63" s="21" t="s">
        <v>596</v>
      </c>
      <c r="E63" s="23"/>
      <c r="F63" s="49">
        <v>0.53</v>
      </c>
      <c r="G63" s="50">
        <v>4</v>
      </c>
      <c r="H63" s="23">
        <f>E61*F63*G63</f>
        <v>26.6166</v>
      </c>
      <c r="S63" s="17">
        <v>3025</v>
      </c>
    </row>
    <row r="64" ht="40.5" customHeight="1" spans="1:19">
      <c r="A64" s="38">
        <v>16</v>
      </c>
      <c r="B64" s="39" t="s">
        <v>140</v>
      </c>
      <c r="C64" s="40" t="s">
        <v>141</v>
      </c>
      <c r="D64" s="39" t="s">
        <v>61</v>
      </c>
      <c r="E64" s="148">
        <v>326.059</v>
      </c>
      <c r="F64" s="49"/>
      <c r="G64" s="50"/>
      <c r="H64" s="23"/>
    </row>
    <row r="65" ht="15.75" customHeight="1" spans="1:19">
      <c r="A65" s="20"/>
      <c r="B65" s="21"/>
      <c r="C65" s="45" t="s">
        <v>803</v>
      </c>
      <c r="D65" s="21"/>
      <c r="E65" s="23"/>
      <c r="F65" s="49"/>
      <c r="G65" s="50"/>
      <c r="H65" s="23"/>
    </row>
    <row r="66" ht="15.75" customHeight="1" spans="1:19">
      <c r="A66" s="20"/>
      <c r="B66" s="21" t="s">
        <v>491</v>
      </c>
      <c r="C66" s="22" t="s">
        <v>492</v>
      </c>
      <c r="D66" s="21" t="s">
        <v>89</v>
      </c>
      <c r="E66" s="23"/>
      <c r="F66" s="49">
        <v>105</v>
      </c>
      <c r="G66" s="50">
        <v>1</v>
      </c>
      <c r="H66" s="23">
        <f>E64*F66*G66</f>
        <v>34236.195</v>
      </c>
      <c r="S66" s="17">
        <v>108</v>
      </c>
    </row>
    <row r="67" ht="15.75" customHeight="1" spans="1:19">
      <c r="A67" s="20"/>
      <c r="B67" s="21"/>
      <c r="C67" s="45" t="s">
        <v>802</v>
      </c>
      <c r="D67" s="21"/>
      <c r="E67" s="23"/>
      <c r="F67" s="49"/>
      <c r="G67" s="50"/>
      <c r="H67" s="23"/>
    </row>
    <row r="68" ht="15.75" customHeight="1" spans="1:19">
      <c r="A68" s="20"/>
      <c r="B68" s="21" t="s">
        <v>588</v>
      </c>
      <c r="C68" s="22" t="s">
        <v>589</v>
      </c>
      <c r="D68" s="21" t="s">
        <v>586</v>
      </c>
      <c r="E68" s="23"/>
      <c r="F68" s="49">
        <v>0.33</v>
      </c>
      <c r="G68" s="50">
        <v>1</v>
      </c>
      <c r="H68" s="23">
        <f>E64*F68*G68</f>
        <v>107.59947</v>
      </c>
      <c r="S68" s="17">
        <v>204</v>
      </c>
    </row>
    <row r="69" ht="15.75" customHeight="1" spans="1:19">
      <c r="A69" s="20"/>
      <c r="B69" s="21"/>
      <c r="C69" s="45" t="s">
        <v>807</v>
      </c>
      <c r="D69" s="21"/>
      <c r="E69" s="23"/>
      <c r="F69" s="49"/>
      <c r="G69" s="50"/>
      <c r="H69" s="23"/>
    </row>
    <row r="70" ht="15.75" customHeight="1" spans="1:19">
      <c r="A70" s="20"/>
      <c r="B70" s="21" t="s">
        <v>626</v>
      </c>
      <c r="C70" s="22" t="s">
        <v>627</v>
      </c>
      <c r="D70" s="21" t="s">
        <v>596</v>
      </c>
      <c r="E70" s="23"/>
      <c r="F70" s="49">
        <v>0.098</v>
      </c>
      <c r="G70" s="50">
        <v>1</v>
      </c>
      <c r="H70" s="23">
        <f>E64*F70*G70</f>
        <v>31.953782</v>
      </c>
      <c r="S70" s="17">
        <v>3012</v>
      </c>
    </row>
    <row r="71" ht="28.5" customHeight="1" spans="1:19">
      <c r="A71" s="38">
        <v>17</v>
      </c>
      <c r="B71" s="39" t="s">
        <v>151</v>
      </c>
      <c r="C71" s="40" t="s">
        <v>152</v>
      </c>
      <c r="D71" s="39" t="s">
        <v>107</v>
      </c>
      <c r="E71" s="148">
        <v>51.819</v>
      </c>
      <c r="F71" s="49"/>
      <c r="G71" s="50"/>
      <c r="H71" s="23"/>
    </row>
    <row r="72" ht="15.75" customHeight="1" spans="1:19">
      <c r="A72" s="20"/>
      <c r="B72" s="21"/>
      <c r="C72" s="45" t="s">
        <v>802</v>
      </c>
      <c r="D72" s="21"/>
      <c r="E72" s="23"/>
      <c r="F72" s="49"/>
      <c r="G72" s="50"/>
      <c r="H72" s="23"/>
    </row>
    <row r="73" ht="15.75" customHeight="1" spans="1:19">
      <c r="A73" s="20"/>
      <c r="B73" s="21" t="s">
        <v>584</v>
      </c>
      <c r="C73" s="22" t="s">
        <v>585</v>
      </c>
      <c r="D73" s="21" t="s">
        <v>586</v>
      </c>
      <c r="E73" s="23"/>
      <c r="F73" s="49">
        <v>0.94</v>
      </c>
      <c r="G73" s="50">
        <v>1</v>
      </c>
      <c r="H73" s="23">
        <f>E71*F73*G73</f>
        <v>48.70986</v>
      </c>
      <c r="S73" s="17">
        <v>203</v>
      </c>
    </row>
    <row r="74" ht="40.5" customHeight="1" spans="1:19">
      <c r="A74" s="38">
        <v>18</v>
      </c>
      <c r="B74" s="39" t="s">
        <v>159</v>
      </c>
      <c r="C74" s="40" t="s">
        <v>160</v>
      </c>
      <c r="D74" s="39" t="s">
        <v>107</v>
      </c>
      <c r="E74" s="148">
        <v>51.819</v>
      </c>
      <c r="F74" s="49"/>
      <c r="G74" s="50"/>
      <c r="H74" s="23"/>
    </row>
    <row r="75" ht="15.75" customHeight="1" spans="1:19">
      <c r="A75" s="20"/>
      <c r="B75" s="21"/>
      <c r="C75" s="45" t="s">
        <v>803</v>
      </c>
      <c r="D75" s="21"/>
      <c r="E75" s="23"/>
      <c r="F75" s="49"/>
      <c r="G75" s="50"/>
      <c r="H75" s="23"/>
    </row>
    <row r="76" ht="15.75" customHeight="1" spans="1:19">
      <c r="A76" s="20"/>
      <c r="B76" s="21" t="s">
        <v>475</v>
      </c>
      <c r="C76" s="22" t="s">
        <v>476</v>
      </c>
      <c r="D76" s="21" t="s">
        <v>107</v>
      </c>
      <c r="E76" s="23"/>
      <c r="F76" s="49">
        <v>1.22</v>
      </c>
      <c r="G76" s="50">
        <v>1</v>
      </c>
      <c r="H76" s="23">
        <f>E74*F76*G76</f>
        <v>63.21918</v>
      </c>
      <c r="Q76" s="17">
        <v>23160</v>
      </c>
      <c r="S76" s="17">
        <v>104</v>
      </c>
    </row>
    <row r="77" ht="15.75" customHeight="1" spans="1:19">
      <c r="A77" s="20"/>
      <c r="B77" s="21" t="s">
        <v>804</v>
      </c>
      <c r="C77" s="22" t="s">
        <v>805</v>
      </c>
      <c r="D77" s="21" t="s">
        <v>806</v>
      </c>
      <c r="E77" s="23"/>
      <c r="F77" s="49">
        <v>2</v>
      </c>
      <c r="G77" s="50"/>
      <c r="H77" s="23"/>
      <c r="M77" s="17">
        <v>379315.08</v>
      </c>
      <c r="O77" s="17">
        <v>408598.204176</v>
      </c>
    </row>
    <row r="78" ht="15.75" customHeight="1" spans="1:19">
      <c r="A78" s="20"/>
      <c r="B78" s="21"/>
      <c r="C78" s="45" t="s">
        <v>802</v>
      </c>
      <c r="D78" s="21"/>
      <c r="E78" s="23"/>
      <c r="F78" s="49"/>
      <c r="G78" s="50"/>
      <c r="H78" s="23"/>
    </row>
    <row r="79" ht="15.75" customHeight="1" spans="1:19">
      <c r="A79" s="20"/>
      <c r="B79" s="21" t="s">
        <v>584</v>
      </c>
      <c r="C79" s="22" t="s">
        <v>585</v>
      </c>
      <c r="D79" s="21" t="s">
        <v>586</v>
      </c>
      <c r="E79" s="23"/>
      <c r="F79" s="49">
        <v>0.45</v>
      </c>
      <c r="G79" s="50">
        <v>1</v>
      </c>
      <c r="H79" s="23">
        <f>E74*F79*G79</f>
        <v>23.31855</v>
      </c>
      <c r="S79" s="17">
        <v>203</v>
      </c>
    </row>
    <row r="80" ht="28.5" customHeight="1" spans="1:19">
      <c r="A80" s="38">
        <v>19</v>
      </c>
      <c r="B80" s="39" t="s">
        <v>164</v>
      </c>
      <c r="C80" s="40" t="s">
        <v>165</v>
      </c>
      <c r="D80" s="39" t="s">
        <v>47</v>
      </c>
      <c r="E80" s="148">
        <v>0.322</v>
      </c>
      <c r="F80" s="49"/>
      <c r="G80" s="50"/>
      <c r="H80" s="23"/>
    </row>
    <row r="81" ht="15.75" customHeight="1" spans="1:19">
      <c r="A81" s="20"/>
      <c r="B81" s="21"/>
      <c r="C81" s="45" t="s">
        <v>803</v>
      </c>
      <c r="D81" s="21"/>
      <c r="E81" s="23"/>
      <c r="F81" s="49"/>
      <c r="G81" s="50"/>
      <c r="H81" s="23"/>
    </row>
    <row r="82" ht="15.75" customHeight="1" spans="1:19">
      <c r="A82" s="20"/>
      <c r="B82" s="21" t="s">
        <v>552</v>
      </c>
      <c r="C82" s="22" t="s">
        <v>553</v>
      </c>
      <c r="D82" s="21" t="s">
        <v>499</v>
      </c>
      <c r="E82" s="23"/>
      <c r="F82" s="49">
        <v>51.81</v>
      </c>
      <c r="G82" s="50">
        <v>1</v>
      </c>
      <c r="H82" s="23">
        <f>E80*F82*G82</f>
        <v>16.68282</v>
      </c>
      <c r="Q82" s="17">
        <v>0</v>
      </c>
      <c r="S82" s="17">
        <v>1026</v>
      </c>
    </row>
    <row r="83" ht="15.75" customHeight="1" spans="1:19">
      <c r="A83" s="20"/>
      <c r="B83" s="21" t="s">
        <v>549</v>
      </c>
      <c r="C83" s="22" t="s">
        <v>550</v>
      </c>
      <c r="D83" s="21" t="s">
        <v>499</v>
      </c>
      <c r="E83" s="23"/>
      <c r="F83" s="49">
        <v>32.02</v>
      </c>
      <c r="G83" s="50">
        <v>1</v>
      </c>
      <c r="H83" s="23">
        <f>E80*F83*G83</f>
        <v>10.31044</v>
      </c>
      <c r="Q83" s="17">
        <v>0</v>
      </c>
      <c r="S83" s="17">
        <v>1025</v>
      </c>
    </row>
    <row r="84" ht="15.75" customHeight="1" spans="1:19">
      <c r="A84" s="20"/>
      <c r="B84" s="21" t="s">
        <v>546</v>
      </c>
      <c r="C84" s="22" t="s">
        <v>547</v>
      </c>
      <c r="D84" s="21" t="s">
        <v>499</v>
      </c>
      <c r="E84" s="23"/>
      <c r="F84" s="49">
        <v>3.26</v>
      </c>
      <c r="G84" s="50">
        <v>1</v>
      </c>
      <c r="H84" s="23">
        <f>E80*F84*G84</f>
        <v>1.04972</v>
      </c>
      <c r="Q84" s="17">
        <v>0</v>
      </c>
      <c r="S84" s="17">
        <v>1024</v>
      </c>
    </row>
    <row r="85" ht="15.75" customHeight="1" spans="1:19">
      <c r="A85" s="20"/>
      <c r="B85" s="21" t="s">
        <v>804</v>
      </c>
      <c r="C85" s="22" t="s">
        <v>805</v>
      </c>
      <c r="D85" s="21" t="s">
        <v>806</v>
      </c>
      <c r="E85" s="23"/>
      <c r="F85" s="49">
        <v>5</v>
      </c>
      <c r="G85" s="50"/>
      <c r="H85" s="23"/>
      <c r="M85" s="17">
        <v>27293.16275</v>
      </c>
      <c r="O85" s="17">
        <v>27293.16275</v>
      </c>
    </row>
    <row r="86" ht="15.75" customHeight="1" spans="1:19">
      <c r="A86" s="20"/>
      <c r="B86" s="21"/>
      <c r="C86" s="45" t="s">
        <v>802</v>
      </c>
      <c r="D86" s="21"/>
      <c r="E86" s="23"/>
      <c r="F86" s="49"/>
      <c r="G86" s="50"/>
      <c r="H86" s="23"/>
    </row>
    <row r="87" ht="15.75" customHeight="1" spans="1:19">
      <c r="A87" s="20"/>
      <c r="B87" s="21" t="s">
        <v>588</v>
      </c>
      <c r="C87" s="22" t="s">
        <v>589</v>
      </c>
      <c r="D87" s="21" t="s">
        <v>586</v>
      </c>
      <c r="E87" s="23"/>
      <c r="F87" s="49">
        <v>12.25</v>
      </c>
      <c r="G87" s="50">
        <v>1</v>
      </c>
      <c r="H87" s="23">
        <f>E80*F87*G87</f>
        <v>3.9445</v>
      </c>
      <c r="S87" s="17">
        <v>204</v>
      </c>
    </row>
    <row r="88" ht="15.75" customHeight="1" spans="1:19">
      <c r="A88" s="20"/>
      <c r="B88" s="21"/>
      <c r="C88" s="45" t="s">
        <v>807</v>
      </c>
      <c r="D88" s="21"/>
      <c r="E88" s="23"/>
      <c r="F88" s="49"/>
      <c r="G88" s="50"/>
      <c r="H88" s="23"/>
    </row>
    <row r="89" ht="15.75" customHeight="1" spans="1:19">
      <c r="A89" s="20"/>
      <c r="B89" s="21" t="s">
        <v>644</v>
      </c>
      <c r="C89" s="22" t="s">
        <v>645</v>
      </c>
      <c r="D89" s="21" t="s">
        <v>596</v>
      </c>
      <c r="E89" s="23"/>
      <c r="F89" s="49">
        <v>0.82</v>
      </c>
      <c r="G89" s="50">
        <v>1</v>
      </c>
      <c r="H89" s="23">
        <f>E80*F89*G89</f>
        <v>0.26404</v>
      </c>
      <c r="S89" s="17">
        <v>3018</v>
      </c>
    </row>
    <row r="90" ht="15.75" customHeight="1" spans="1:19">
      <c r="A90" s="20"/>
      <c r="B90" s="21" t="s">
        <v>808</v>
      </c>
      <c r="C90" s="22" t="s">
        <v>809</v>
      </c>
      <c r="D90" s="21" t="s">
        <v>806</v>
      </c>
      <c r="E90" s="23"/>
      <c r="F90" s="49">
        <v>2</v>
      </c>
      <c r="G90" s="50"/>
      <c r="H90" s="23"/>
      <c r="N90" s="17">
        <v>2432.3259184</v>
      </c>
      <c r="P90" s="17">
        <v>2418.8281936</v>
      </c>
    </row>
    <row r="91" ht="53.25" customHeight="1" spans="1:19">
      <c r="A91" s="38">
        <v>20</v>
      </c>
      <c r="B91" s="39" t="s">
        <v>179</v>
      </c>
      <c r="C91" s="40" t="s">
        <v>180</v>
      </c>
      <c r="D91" s="39" t="s">
        <v>107</v>
      </c>
      <c r="E91" s="148">
        <v>51.819</v>
      </c>
      <c r="F91" s="49"/>
      <c r="G91" s="50"/>
      <c r="H91" s="23"/>
    </row>
    <row r="92" ht="15.75" customHeight="1" spans="1:19">
      <c r="A92" s="20"/>
      <c r="B92" s="21"/>
      <c r="C92" s="45" t="s">
        <v>803</v>
      </c>
      <c r="D92" s="21"/>
      <c r="E92" s="23"/>
      <c r="F92" s="49"/>
      <c r="G92" s="50"/>
      <c r="H92" s="23"/>
    </row>
    <row r="93" ht="15.75" customHeight="1" spans="1:19">
      <c r="A93" s="20"/>
      <c r="B93" s="21" t="s">
        <v>574</v>
      </c>
      <c r="C93" s="22" t="s">
        <v>575</v>
      </c>
      <c r="D93" s="21" t="s">
        <v>499</v>
      </c>
      <c r="E93" s="23"/>
      <c r="F93" s="49">
        <v>210.125</v>
      </c>
      <c r="G93" s="50">
        <v>1</v>
      </c>
      <c r="H93" s="23">
        <f>E91*F93*G93</f>
        <v>10888.467375</v>
      </c>
      <c r="S93" s="17">
        <v>1032</v>
      </c>
    </row>
    <row r="94" ht="15.75" customHeight="1" spans="1:19">
      <c r="A94" s="20"/>
      <c r="B94" s="21" t="s">
        <v>483</v>
      </c>
      <c r="C94" s="22" t="s">
        <v>484</v>
      </c>
      <c r="D94" s="21" t="s">
        <v>107</v>
      </c>
      <c r="E94" s="23"/>
      <c r="F94" s="49">
        <v>0.562725</v>
      </c>
      <c r="G94" s="50">
        <v>1</v>
      </c>
      <c r="H94" s="23">
        <f>E91*F94*G94</f>
        <v>29.159846775</v>
      </c>
      <c r="S94" s="17">
        <v>106</v>
      </c>
    </row>
    <row r="95" ht="15.75" customHeight="1" spans="1:19">
      <c r="A95" s="20"/>
      <c r="B95" s="21" t="s">
        <v>508</v>
      </c>
      <c r="C95" s="22" t="s">
        <v>509</v>
      </c>
      <c r="D95" s="21" t="s">
        <v>107</v>
      </c>
      <c r="E95" s="23"/>
      <c r="F95" s="49">
        <v>0.91225</v>
      </c>
      <c r="G95" s="50">
        <v>1</v>
      </c>
      <c r="H95" s="23">
        <f>E91*F95*G95</f>
        <v>47.27188275</v>
      </c>
      <c r="S95" s="17">
        <v>1013</v>
      </c>
    </row>
    <row r="96" ht="15.75" customHeight="1" spans="1:19">
      <c r="A96" s="20"/>
      <c r="B96" s="21" t="s">
        <v>530</v>
      </c>
      <c r="C96" s="22" t="s">
        <v>531</v>
      </c>
      <c r="D96" s="21" t="s">
        <v>532</v>
      </c>
      <c r="E96" s="23"/>
      <c r="F96" s="49">
        <v>176.3</v>
      </c>
      <c r="G96" s="50">
        <v>1</v>
      </c>
      <c r="H96" s="23">
        <f>E91*F96*G96</f>
        <v>9135.6897</v>
      </c>
      <c r="S96" s="17">
        <v>1019</v>
      </c>
    </row>
    <row r="97" ht="15.75" customHeight="1" spans="1:19">
      <c r="A97" s="20"/>
      <c r="B97" s="21"/>
      <c r="C97" s="45" t="s">
        <v>802</v>
      </c>
      <c r="D97" s="21"/>
      <c r="E97" s="23"/>
      <c r="F97" s="49"/>
      <c r="G97" s="50"/>
      <c r="H97" s="23"/>
    </row>
    <row r="98" ht="15.75" customHeight="1" spans="1:19">
      <c r="A98" s="20"/>
      <c r="B98" s="21" t="s">
        <v>588</v>
      </c>
      <c r="C98" s="22" t="s">
        <v>589</v>
      </c>
      <c r="D98" s="21" t="s">
        <v>586</v>
      </c>
      <c r="E98" s="23"/>
      <c r="F98" s="49">
        <v>1.07</v>
      </c>
      <c r="G98" s="50">
        <v>1</v>
      </c>
      <c r="H98" s="23">
        <f>E91*F98*G98</f>
        <v>55.44633</v>
      </c>
      <c r="S98" s="17">
        <v>204</v>
      </c>
    </row>
    <row r="99" ht="15.75" customHeight="1" spans="1:19">
      <c r="A99" s="20"/>
      <c r="B99" s="21"/>
      <c r="C99" s="45" t="s">
        <v>807</v>
      </c>
      <c r="D99" s="21"/>
      <c r="E99" s="23"/>
      <c r="F99" s="49"/>
      <c r="G99" s="50"/>
      <c r="H99" s="23"/>
    </row>
    <row r="100" ht="15.75" customHeight="1" spans="1:19">
      <c r="A100" s="20"/>
      <c r="B100" s="21" t="s">
        <v>650</v>
      </c>
      <c r="C100" s="22" t="s">
        <v>651</v>
      </c>
      <c r="D100" s="21" t="s">
        <v>596</v>
      </c>
      <c r="E100" s="23"/>
      <c r="F100" s="49">
        <v>0.095</v>
      </c>
      <c r="G100" s="50">
        <v>1</v>
      </c>
      <c r="H100" s="23">
        <f>E91*F100*G100</f>
        <v>4.922805</v>
      </c>
      <c r="S100" s="17">
        <v>3020</v>
      </c>
    </row>
    <row r="101" ht="15.75" customHeight="1" spans="1:19">
      <c r="A101" s="20"/>
      <c r="B101" s="21" t="s">
        <v>635</v>
      </c>
      <c r="C101" s="22" t="s">
        <v>636</v>
      </c>
      <c r="D101" s="21" t="s">
        <v>596</v>
      </c>
      <c r="E101" s="23"/>
      <c r="F101" s="49">
        <v>0.089</v>
      </c>
      <c r="G101" s="50">
        <v>1</v>
      </c>
      <c r="H101" s="23">
        <f>E91*F101*G101</f>
        <v>4.611891</v>
      </c>
      <c r="S101" s="17">
        <v>3015</v>
      </c>
    </row>
    <row r="102" ht="53.25" customHeight="1" spans="1:19">
      <c r="A102" s="38">
        <v>21</v>
      </c>
      <c r="B102" s="39" t="s">
        <v>186</v>
      </c>
      <c r="C102" s="40" t="s">
        <v>187</v>
      </c>
      <c r="D102" s="39" t="s">
        <v>188</v>
      </c>
      <c r="E102" s="148">
        <v>15.395</v>
      </c>
      <c r="F102" s="49"/>
      <c r="G102" s="50"/>
      <c r="H102" s="23"/>
    </row>
    <row r="103" ht="15.75" customHeight="1" spans="1:19">
      <c r="A103" s="20"/>
      <c r="B103" s="21"/>
      <c r="C103" s="45" t="s">
        <v>803</v>
      </c>
      <c r="D103" s="21"/>
      <c r="E103" s="23"/>
      <c r="F103" s="49"/>
      <c r="G103" s="50"/>
      <c r="H103" s="23"/>
    </row>
    <row r="104" ht="15.75" customHeight="1" spans="1:19">
      <c r="A104" s="20"/>
      <c r="B104" s="21" t="s">
        <v>562</v>
      </c>
      <c r="C104" s="22" t="s">
        <v>563</v>
      </c>
      <c r="D104" s="21" t="s">
        <v>499</v>
      </c>
      <c r="E104" s="23"/>
      <c r="F104" s="49">
        <v>1020</v>
      </c>
      <c r="G104" s="50">
        <v>1</v>
      </c>
      <c r="H104" s="23">
        <f>E102*F104*G104</f>
        <v>15702.9</v>
      </c>
      <c r="S104" s="17">
        <v>1029</v>
      </c>
    </row>
    <row r="105" ht="15.75" customHeight="1" spans="1:19">
      <c r="A105" s="20"/>
      <c r="B105" s="21" t="s">
        <v>501</v>
      </c>
      <c r="C105" s="22" t="s">
        <v>502</v>
      </c>
      <c r="D105" s="21" t="s">
        <v>499</v>
      </c>
      <c r="E105" s="23"/>
      <c r="F105" s="49">
        <v>9.28</v>
      </c>
      <c r="G105" s="50">
        <v>1</v>
      </c>
      <c r="H105" s="23">
        <f>E102*F105*G105</f>
        <v>142.8656</v>
      </c>
      <c r="S105" s="17">
        <v>1011</v>
      </c>
    </row>
    <row r="106" ht="15.75" customHeight="1" spans="1:19">
      <c r="A106" s="20"/>
      <c r="B106" s="21" t="s">
        <v>546</v>
      </c>
      <c r="C106" s="22" t="s">
        <v>547</v>
      </c>
      <c r="D106" s="21" t="s">
        <v>499</v>
      </c>
      <c r="E106" s="23"/>
      <c r="F106" s="49">
        <v>4.64</v>
      </c>
      <c r="G106" s="50">
        <v>1</v>
      </c>
      <c r="H106" s="23">
        <f>E102*F106*G106</f>
        <v>71.4328</v>
      </c>
      <c r="S106" s="17">
        <v>1024</v>
      </c>
    </row>
    <row r="107" ht="15.75" customHeight="1" spans="1:19">
      <c r="A107" s="20"/>
      <c r="B107" s="21"/>
      <c r="C107" s="45" t="s">
        <v>802</v>
      </c>
      <c r="D107" s="21"/>
      <c r="E107" s="23"/>
      <c r="F107" s="49"/>
      <c r="G107" s="50"/>
      <c r="H107" s="23"/>
    </row>
    <row r="108" ht="15.75" customHeight="1" spans="1:19">
      <c r="A108" s="20"/>
      <c r="B108" s="21" t="s">
        <v>588</v>
      </c>
      <c r="C108" s="22" t="s">
        <v>589</v>
      </c>
      <c r="D108" s="21" t="s">
        <v>586</v>
      </c>
      <c r="E108" s="23"/>
      <c r="F108" s="49">
        <v>7.67</v>
      </c>
      <c r="G108" s="50">
        <v>1</v>
      </c>
      <c r="H108" s="23">
        <f>E102*F108*G108</f>
        <v>118.07965</v>
      </c>
      <c r="S108" s="17">
        <v>204</v>
      </c>
    </row>
    <row r="109" ht="15.75" customHeight="1" spans="1:19">
      <c r="A109" s="20"/>
      <c r="B109" s="21"/>
      <c r="C109" s="45" t="s">
        <v>807</v>
      </c>
      <c r="D109" s="21"/>
      <c r="E109" s="23"/>
      <c r="F109" s="49"/>
      <c r="G109" s="50"/>
      <c r="H109" s="23"/>
    </row>
    <row r="110" ht="15.75" customHeight="1" spans="1:19">
      <c r="A110" s="20"/>
      <c r="B110" s="21" t="s">
        <v>644</v>
      </c>
      <c r="C110" s="22" t="s">
        <v>645</v>
      </c>
      <c r="D110" s="21" t="s">
        <v>596</v>
      </c>
      <c r="E110" s="23"/>
      <c r="F110" s="49">
        <v>1.12</v>
      </c>
      <c r="G110" s="50">
        <v>1</v>
      </c>
      <c r="H110" s="23">
        <f>E102*F110*G110</f>
        <v>17.2424</v>
      </c>
      <c r="S110" s="17">
        <v>3018</v>
      </c>
    </row>
    <row r="111" ht="15.75" customHeight="1" spans="1:19">
      <c r="A111" s="20"/>
      <c r="B111" s="21" t="s">
        <v>620</v>
      </c>
      <c r="C111" s="22" t="s">
        <v>621</v>
      </c>
      <c r="D111" s="21" t="s">
        <v>596</v>
      </c>
      <c r="E111" s="23"/>
      <c r="F111" s="49">
        <v>0.32</v>
      </c>
      <c r="G111" s="50">
        <v>1</v>
      </c>
      <c r="H111" s="23">
        <f>E102*F111*G111</f>
        <v>4.9264</v>
      </c>
      <c r="S111" s="17">
        <v>3010</v>
      </c>
    </row>
    <row r="112" ht="28.5" customHeight="1" spans="1:19">
      <c r="A112" s="38">
        <v>22</v>
      </c>
      <c r="B112" s="39" t="s">
        <v>164</v>
      </c>
      <c r="C112" s="40" t="s">
        <v>165</v>
      </c>
      <c r="D112" s="39" t="s">
        <v>47</v>
      </c>
      <c r="E112" s="148">
        <v>0.854</v>
      </c>
      <c r="F112" s="49"/>
      <c r="G112" s="50"/>
      <c r="H112" s="23"/>
    </row>
    <row r="113" ht="15.75" customHeight="1" spans="1:19">
      <c r="A113" s="20"/>
      <c r="B113" s="21"/>
      <c r="C113" s="45" t="s">
        <v>803</v>
      </c>
      <c r="D113" s="21"/>
      <c r="E113" s="23"/>
      <c r="F113" s="49"/>
      <c r="G113" s="50"/>
      <c r="H113" s="23"/>
    </row>
    <row r="114" ht="15.75" customHeight="1" spans="1:19">
      <c r="A114" s="20"/>
      <c r="B114" s="21" t="s">
        <v>552</v>
      </c>
      <c r="C114" s="22" t="s">
        <v>553</v>
      </c>
      <c r="D114" s="21" t="s">
        <v>499</v>
      </c>
      <c r="E114" s="23"/>
      <c r="F114" s="49">
        <v>51.81</v>
      </c>
      <c r="G114" s="50">
        <v>1</v>
      </c>
      <c r="H114" s="23">
        <f>E112*F114*G114</f>
        <v>44.24574</v>
      </c>
      <c r="Q114" s="17">
        <v>0</v>
      </c>
      <c r="S114" s="17">
        <v>1026</v>
      </c>
    </row>
    <row r="115" ht="15.75" customHeight="1" spans="1:19">
      <c r="A115" s="20"/>
      <c r="B115" s="21" t="s">
        <v>549</v>
      </c>
      <c r="C115" s="22" t="s">
        <v>550</v>
      </c>
      <c r="D115" s="21" t="s">
        <v>499</v>
      </c>
      <c r="E115" s="23"/>
      <c r="F115" s="49">
        <v>32.02</v>
      </c>
      <c r="G115" s="50">
        <v>1</v>
      </c>
      <c r="H115" s="23">
        <f>E112*F115*G115</f>
        <v>27.34508</v>
      </c>
      <c r="Q115" s="17">
        <v>0</v>
      </c>
      <c r="S115" s="17">
        <v>1025</v>
      </c>
    </row>
    <row r="116" ht="15.75" customHeight="1" spans="1:19">
      <c r="A116" s="20"/>
      <c r="B116" s="21" t="s">
        <v>546</v>
      </c>
      <c r="C116" s="22" t="s">
        <v>547</v>
      </c>
      <c r="D116" s="21" t="s">
        <v>499</v>
      </c>
      <c r="E116" s="23"/>
      <c r="F116" s="49">
        <v>3.26</v>
      </c>
      <c r="G116" s="50">
        <v>1</v>
      </c>
      <c r="H116" s="23">
        <f>E112*F116*G116</f>
        <v>2.78404</v>
      </c>
      <c r="Q116" s="17">
        <v>0</v>
      </c>
      <c r="S116" s="17">
        <v>1024</v>
      </c>
    </row>
    <row r="117" ht="15.75" customHeight="1" spans="1:19">
      <c r="A117" s="20"/>
      <c r="B117" s="21" t="s">
        <v>804</v>
      </c>
      <c r="C117" s="22" t="s">
        <v>805</v>
      </c>
      <c r="D117" s="21" t="s">
        <v>806</v>
      </c>
      <c r="E117" s="23"/>
      <c r="F117" s="49">
        <v>5</v>
      </c>
      <c r="G117" s="50"/>
      <c r="H117" s="23"/>
      <c r="M117" s="17">
        <v>72386.21425</v>
      </c>
      <c r="O117" s="17">
        <v>72386.21425</v>
      </c>
    </row>
    <row r="118" ht="15.75" customHeight="1" spans="1:19">
      <c r="A118" s="20"/>
      <c r="B118" s="21"/>
      <c r="C118" s="45" t="s">
        <v>802</v>
      </c>
      <c r="D118" s="21"/>
      <c r="E118" s="23"/>
      <c r="F118" s="49"/>
      <c r="G118" s="50"/>
      <c r="H118" s="23"/>
    </row>
    <row r="119" ht="15.75" customHeight="1" spans="1:19">
      <c r="A119" s="20"/>
      <c r="B119" s="21" t="s">
        <v>588</v>
      </c>
      <c r="C119" s="22" t="s">
        <v>589</v>
      </c>
      <c r="D119" s="21" t="s">
        <v>586</v>
      </c>
      <c r="E119" s="23"/>
      <c r="F119" s="49">
        <v>12.25</v>
      </c>
      <c r="G119" s="50">
        <v>1</v>
      </c>
      <c r="H119" s="23">
        <f>E112*F119*G119</f>
        <v>10.4615</v>
      </c>
      <c r="S119" s="17">
        <v>204</v>
      </c>
    </row>
    <row r="120" ht="15.75" customHeight="1" spans="1:19">
      <c r="A120" s="20"/>
      <c r="B120" s="21"/>
      <c r="C120" s="45" t="s">
        <v>807</v>
      </c>
      <c r="D120" s="21"/>
      <c r="E120" s="23"/>
      <c r="F120" s="49"/>
      <c r="G120" s="50"/>
      <c r="H120" s="23"/>
    </row>
    <row r="121" ht="15.75" customHeight="1" spans="1:19">
      <c r="A121" s="20"/>
      <c r="B121" s="21" t="s">
        <v>644</v>
      </c>
      <c r="C121" s="22" t="s">
        <v>645</v>
      </c>
      <c r="D121" s="21" t="s">
        <v>596</v>
      </c>
      <c r="E121" s="23"/>
      <c r="F121" s="49">
        <v>0.82</v>
      </c>
      <c r="G121" s="50">
        <v>1</v>
      </c>
      <c r="H121" s="23">
        <f>E112*F121*G121</f>
        <v>0.70028</v>
      </c>
      <c r="S121" s="17">
        <v>3018</v>
      </c>
    </row>
    <row r="122" ht="15.75" customHeight="1" spans="1:19">
      <c r="A122" s="20"/>
      <c r="B122" s="21" t="s">
        <v>808</v>
      </c>
      <c r="C122" s="22" t="s">
        <v>809</v>
      </c>
      <c r="D122" s="21" t="s">
        <v>806</v>
      </c>
      <c r="E122" s="23"/>
      <c r="F122" s="49">
        <v>2</v>
      </c>
      <c r="G122" s="50"/>
      <c r="H122" s="23"/>
      <c r="N122" s="17">
        <v>6450.9513488</v>
      </c>
      <c r="P122" s="17">
        <v>6415.1530352</v>
      </c>
    </row>
    <row r="123" ht="53.25" customHeight="1" spans="1:19">
      <c r="A123" s="38">
        <v>23</v>
      </c>
      <c r="B123" s="39" t="s">
        <v>211</v>
      </c>
      <c r="C123" s="40" t="s">
        <v>212</v>
      </c>
      <c r="D123" s="39" t="s">
        <v>107</v>
      </c>
      <c r="E123" s="148">
        <v>133.867</v>
      </c>
      <c r="F123" s="49"/>
      <c r="G123" s="50"/>
      <c r="H123" s="23"/>
    </row>
    <row r="124" ht="15.75" customHeight="1" spans="1:19">
      <c r="A124" s="20"/>
      <c r="B124" s="21"/>
      <c r="C124" s="45" t="s">
        <v>803</v>
      </c>
      <c r="D124" s="21"/>
      <c r="E124" s="23"/>
      <c r="F124" s="49"/>
      <c r="G124" s="50"/>
      <c r="H124" s="23"/>
    </row>
    <row r="125" ht="15.75" customHeight="1" spans="1:19">
      <c r="A125" s="20"/>
      <c r="B125" s="21" t="s">
        <v>578</v>
      </c>
      <c r="C125" s="22" t="s">
        <v>579</v>
      </c>
      <c r="D125" s="21" t="s">
        <v>499</v>
      </c>
      <c r="E125" s="23"/>
      <c r="F125" s="49">
        <v>308.525</v>
      </c>
      <c r="G125" s="50">
        <v>1</v>
      </c>
      <c r="H125" s="23">
        <f>E123*F125*G125</f>
        <v>41301.316175</v>
      </c>
      <c r="Q125" s="17">
        <v>0</v>
      </c>
      <c r="S125" s="17">
        <v>1033</v>
      </c>
    </row>
    <row r="126" ht="15.75" customHeight="1" spans="1:19">
      <c r="A126" s="20"/>
      <c r="B126" s="21" t="s">
        <v>483</v>
      </c>
      <c r="C126" s="22" t="s">
        <v>484</v>
      </c>
      <c r="D126" s="21" t="s">
        <v>107</v>
      </c>
      <c r="E126" s="23"/>
      <c r="F126" s="49">
        <v>0.531975</v>
      </c>
      <c r="G126" s="50">
        <v>1</v>
      </c>
      <c r="H126" s="23">
        <f>E123*F126*G126</f>
        <v>71.213897325</v>
      </c>
      <c r="Q126" s="17">
        <v>23160</v>
      </c>
      <c r="S126" s="17">
        <v>106</v>
      </c>
    </row>
    <row r="127" ht="15.75" customHeight="1" spans="1:19">
      <c r="A127" s="20"/>
      <c r="B127" s="21" t="s">
        <v>504</v>
      </c>
      <c r="C127" s="22" t="s">
        <v>505</v>
      </c>
      <c r="D127" s="21" t="s">
        <v>107</v>
      </c>
      <c r="E127" s="23"/>
      <c r="F127" s="49">
        <v>0.876375</v>
      </c>
      <c r="G127" s="50">
        <v>1</v>
      </c>
      <c r="H127" s="23">
        <f>E123*F127*G127</f>
        <v>117.317692125</v>
      </c>
      <c r="Q127" s="17">
        <v>30295</v>
      </c>
      <c r="S127" s="17">
        <v>1012</v>
      </c>
    </row>
    <row r="128" ht="15.75" customHeight="1" spans="1:19">
      <c r="A128" s="20"/>
      <c r="B128" s="21" t="s">
        <v>530</v>
      </c>
      <c r="C128" s="22" t="s">
        <v>531</v>
      </c>
      <c r="D128" s="21" t="s">
        <v>532</v>
      </c>
      <c r="E128" s="23"/>
      <c r="F128" s="49">
        <v>187.575</v>
      </c>
      <c r="G128" s="50">
        <v>1</v>
      </c>
      <c r="H128" s="23">
        <f>E123*F128*G128</f>
        <v>25110.102525</v>
      </c>
      <c r="Q128" s="17">
        <v>0</v>
      </c>
      <c r="S128" s="17">
        <v>1019</v>
      </c>
    </row>
    <row r="129" ht="15.75" customHeight="1" spans="1:19">
      <c r="A129" s="20"/>
      <c r="B129" s="21" t="s">
        <v>804</v>
      </c>
      <c r="C129" s="22" t="s">
        <v>805</v>
      </c>
      <c r="D129" s="21" t="s">
        <v>806</v>
      </c>
      <c r="E129" s="23"/>
      <c r="F129" s="49">
        <v>1</v>
      </c>
      <c r="G129" s="50"/>
      <c r="H129" s="23"/>
      <c r="M129" s="17">
        <v>2002426.00840532</v>
      </c>
      <c r="O129" s="17">
        <v>2054460.54185506</v>
      </c>
    </row>
    <row r="130" ht="15.75" customHeight="1" spans="1:19">
      <c r="A130" s="20"/>
      <c r="B130" s="21"/>
      <c r="C130" s="45" t="s">
        <v>802</v>
      </c>
      <c r="D130" s="21"/>
      <c r="E130" s="23"/>
      <c r="F130" s="49"/>
      <c r="G130" s="50"/>
      <c r="H130" s="23"/>
    </row>
    <row r="131" ht="15.75" customHeight="1" spans="1:19">
      <c r="A131" s="20"/>
      <c r="B131" s="21" t="s">
        <v>588</v>
      </c>
      <c r="C131" s="22" t="s">
        <v>589</v>
      </c>
      <c r="D131" s="21" t="s">
        <v>586</v>
      </c>
      <c r="E131" s="23"/>
      <c r="F131" s="49">
        <v>1.23</v>
      </c>
      <c r="G131" s="50">
        <v>1</v>
      </c>
      <c r="H131" s="23">
        <f>E123*F131*G131</f>
        <v>164.65641</v>
      </c>
      <c r="S131" s="17">
        <v>204</v>
      </c>
    </row>
    <row r="132" ht="15.75" customHeight="1" spans="1:19">
      <c r="A132" s="20"/>
      <c r="B132" s="21"/>
      <c r="C132" s="45" t="s">
        <v>807</v>
      </c>
      <c r="D132" s="21"/>
      <c r="E132" s="23"/>
      <c r="F132" s="49"/>
      <c r="G132" s="50"/>
      <c r="H132" s="23"/>
    </row>
    <row r="133" ht="15.75" customHeight="1" spans="1:19">
      <c r="A133" s="20"/>
      <c r="B133" s="21" t="s">
        <v>650</v>
      </c>
      <c r="C133" s="22" t="s">
        <v>651</v>
      </c>
      <c r="D133" s="21" t="s">
        <v>596</v>
      </c>
      <c r="E133" s="23"/>
      <c r="F133" s="49">
        <v>0.095</v>
      </c>
      <c r="G133" s="50">
        <v>1</v>
      </c>
      <c r="H133" s="23">
        <f>E123*F133*G133</f>
        <v>12.717365</v>
      </c>
      <c r="S133" s="17">
        <v>3020</v>
      </c>
    </row>
    <row r="134" ht="15.75" customHeight="1" spans="1:19">
      <c r="A134" s="20"/>
      <c r="B134" s="21" t="s">
        <v>623</v>
      </c>
      <c r="C134" s="22" t="s">
        <v>624</v>
      </c>
      <c r="D134" s="21" t="s">
        <v>596</v>
      </c>
      <c r="E134" s="23"/>
      <c r="F134" s="49">
        <v>0.089</v>
      </c>
      <c r="G134" s="50">
        <v>1</v>
      </c>
      <c r="H134" s="23">
        <f>E123*F134*G134</f>
        <v>11.914163</v>
      </c>
      <c r="S134" s="17">
        <v>3011</v>
      </c>
    </row>
    <row r="135" ht="53.25" customHeight="1" spans="1:19">
      <c r="A135" s="38">
        <v>24</v>
      </c>
      <c r="B135" s="39" t="s">
        <v>227</v>
      </c>
      <c r="C135" s="40" t="s">
        <v>228</v>
      </c>
      <c r="D135" s="39" t="s">
        <v>188</v>
      </c>
      <c r="E135" s="148">
        <v>26.848</v>
      </c>
      <c r="F135" s="49"/>
      <c r="G135" s="50"/>
      <c r="H135" s="23"/>
    </row>
    <row r="136" ht="15.75" customHeight="1" spans="1:19">
      <c r="A136" s="20"/>
      <c r="B136" s="21"/>
      <c r="C136" s="45" t="s">
        <v>803</v>
      </c>
      <c r="D136" s="21"/>
      <c r="E136" s="23"/>
      <c r="F136" s="49"/>
      <c r="G136" s="50"/>
      <c r="H136" s="23"/>
    </row>
    <row r="137" ht="15.75" customHeight="1" spans="1:19">
      <c r="A137" s="20"/>
      <c r="B137" s="21" t="s">
        <v>562</v>
      </c>
      <c r="C137" s="22" t="s">
        <v>563</v>
      </c>
      <c r="D137" s="21" t="s">
        <v>499</v>
      </c>
      <c r="E137" s="23"/>
      <c r="F137" s="49">
        <v>1020</v>
      </c>
      <c r="G137" s="50">
        <v>1</v>
      </c>
      <c r="H137" s="23">
        <f>E135*F137*G137</f>
        <v>27384.96</v>
      </c>
      <c r="S137" s="17">
        <v>1029</v>
      </c>
    </row>
    <row r="138" ht="15.75" customHeight="1" spans="1:19">
      <c r="A138" s="20"/>
      <c r="B138" s="21" t="s">
        <v>501</v>
      </c>
      <c r="C138" s="22" t="s">
        <v>502</v>
      </c>
      <c r="D138" s="21" t="s">
        <v>499</v>
      </c>
      <c r="E138" s="23"/>
      <c r="F138" s="49">
        <v>9.28</v>
      </c>
      <c r="G138" s="50">
        <v>1</v>
      </c>
      <c r="H138" s="23">
        <f>E135*F138*G138</f>
        <v>249.14944</v>
      </c>
      <c r="S138" s="17">
        <v>1011</v>
      </c>
    </row>
    <row r="139" ht="15.75" customHeight="1" spans="1:19">
      <c r="A139" s="20"/>
      <c r="B139" s="21" t="s">
        <v>546</v>
      </c>
      <c r="C139" s="22" t="s">
        <v>547</v>
      </c>
      <c r="D139" s="21" t="s">
        <v>499</v>
      </c>
      <c r="E139" s="23"/>
      <c r="F139" s="49">
        <v>4.64</v>
      </c>
      <c r="G139" s="50">
        <v>1</v>
      </c>
      <c r="H139" s="23">
        <f>E135*F139*G139</f>
        <v>124.57472</v>
      </c>
      <c r="S139" s="17">
        <v>1024</v>
      </c>
    </row>
    <row r="140" ht="15.75" customHeight="1" spans="1:19">
      <c r="A140" s="20"/>
      <c r="B140" s="21"/>
      <c r="C140" s="45" t="s">
        <v>802</v>
      </c>
      <c r="D140" s="21"/>
      <c r="E140" s="23"/>
      <c r="F140" s="49"/>
      <c r="G140" s="50"/>
      <c r="H140" s="23"/>
    </row>
    <row r="141" ht="15.75" customHeight="1" spans="1:19">
      <c r="A141" s="20"/>
      <c r="B141" s="21" t="s">
        <v>588</v>
      </c>
      <c r="C141" s="22" t="s">
        <v>589</v>
      </c>
      <c r="D141" s="21" t="s">
        <v>586</v>
      </c>
      <c r="E141" s="23"/>
      <c r="F141" s="49">
        <v>10.28</v>
      </c>
      <c r="G141" s="50">
        <v>1</v>
      </c>
      <c r="H141" s="23">
        <f>E135*F141*G141</f>
        <v>275.99744</v>
      </c>
      <c r="S141" s="17">
        <v>204</v>
      </c>
    </row>
    <row r="142" ht="15.75" customHeight="1" spans="1:19">
      <c r="A142" s="20"/>
      <c r="B142" s="21"/>
      <c r="C142" s="45" t="s">
        <v>807</v>
      </c>
      <c r="D142" s="21"/>
      <c r="E142" s="23"/>
      <c r="F142" s="49"/>
      <c r="G142" s="50"/>
      <c r="H142" s="23"/>
    </row>
    <row r="143" ht="15.75" customHeight="1" spans="1:19">
      <c r="A143" s="20"/>
      <c r="B143" s="21" t="s">
        <v>644</v>
      </c>
      <c r="C143" s="22" t="s">
        <v>645</v>
      </c>
      <c r="D143" s="21" t="s">
        <v>596</v>
      </c>
      <c r="E143" s="23"/>
      <c r="F143" s="49">
        <v>1.12</v>
      </c>
      <c r="G143" s="50">
        <v>1</v>
      </c>
      <c r="H143" s="23">
        <f>E135*F143*G143</f>
        <v>30.06976</v>
      </c>
      <c r="S143" s="17">
        <v>3018</v>
      </c>
    </row>
    <row r="144" ht="15.75" customHeight="1" spans="1:19">
      <c r="A144" s="20"/>
      <c r="B144" s="21" t="s">
        <v>620</v>
      </c>
      <c r="C144" s="22" t="s">
        <v>621</v>
      </c>
      <c r="D144" s="21" t="s">
        <v>596</v>
      </c>
      <c r="E144" s="23"/>
      <c r="F144" s="49">
        <v>0.32</v>
      </c>
      <c r="G144" s="50">
        <v>1</v>
      </c>
      <c r="H144" s="23">
        <f>E135*F144*G144</f>
        <v>8.59136</v>
      </c>
      <c r="S144" s="17">
        <v>3010</v>
      </c>
    </row>
    <row r="145" ht="53.25" customHeight="1" spans="1:19">
      <c r="A145" s="38">
        <v>25</v>
      </c>
      <c r="B145" s="39" t="s">
        <v>235</v>
      </c>
      <c r="C145" s="40" t="s">
        <v>236</v>
      </c>
      <c r="D145" s="39" t="s">
        <v>47</v>
      </c>
      <c r="E145" s="148">
        <v>15.297</v>
      </c>
      <c r="F145" s="49"/>
      <c r="G145" s="50"/>
      <c r="H145" s="23"/>
    </row>
    <row r="146" ht="15.75" customHeight="1" spans="1:19">
      <c r="A146" s="20"/>
      <c r="B146" s="21"/>
      <c r="C146" s="45" t="s">
        <v>803</v>
      </c>
      <c r="D146" s="21"/>
      <c r="E146" s="23"/>
      <c r="F146" s="49"/>
      <c r="G146" s="50"/>
      <c r="H146" s="23"/>
    </row>
    <row r="147" ht="15.75" customHeight="1" spans="1:19">
      <c r="A147" s="20"/>
      <c r="B147" s="21" t="s">
        <v>552</v>
      </c>
      <c r="C147" s="22" t="s">
        <v>553</v>
      </c>
      <c r="D147" s="21" t="s">
        <v>499</v>
      </c>
      <c r="E147" s="23"/>
      <c r="F147" s="49">
        <v>51.81</v>
      </c>
      <c r="G147" s="50">
        <v>1</v>
      </c>
      <c r="H147" s="23">
        <f>E145*F147*G147</f>
        <v>792.53757</v>
      </c>
      <c r="Q147" s="17">
        <v>0</v>
      </c>
      <c r="S147" s="17">
        <v>1026</v>
      </c>
    </row>
    <row r="148" ht="15.75" customHeight="1" spans="1:19">
      <c r="A148" s="20"/>
      <c r="B148" s="21" t="s">
        <v>549</v>
      </c>
      <c r="C148" s="22" t="s">
        <v>550</v>
      </c>
      <c r="D148" s="21" t="s">
        <v>499</v>
      </c>
      <c r="E148" s="23"/>
      <c r="F148" s="49">
        <v>48.84</v>
      </c>
      <c r="G148" s="50">
        <v>1</v>
      </c>
      <c r="H148" s="23">
        <f>E145*F148*G148</f>
        <v>747.10548</v>
      </c>
      <c r="Q148" s="17">
        <v>0</v>
      </c>
      <c r="S148" s="17">
        <v>1025</v>
      </c>
    </row>
    <row r="149" ht="15.75" customHeight="1" spans="1:19">
      <c r="A149" s="20"/>
      <c r="B149" s="21" t="s">
        <v>497</v>
      </c>
      <c r="C149" s="22" t="s">
        <v>498</v>
      </c>
      <c r="D149" s="21" t="s">
        <v>499</v>
      </c>
      <c r="E149" s="23"/>
      <c r="F149" s="49">
        <v>38.13</v>
      </c>
      <c r="G149" s="50">
        <v>1</v>
      </c>
      <c r="H149" s="23">
        <f>E145*F149*G149</f>
        <v>583.27461</v>
      </c>
      <c r="Q149" s="17">
        <v>0</v>
      </c>
      <c r="S149" s="17">
        <v>1010</v>
      </c>
    </row>
    <row r="150" ht="15.75" customHeight="1" spans="1:19">
      <c r="A150" s="20"/>
      <c r="B150" s="21" t="s">
        <v>546</v>
      </c>
      <c r="C150" s="22" t="s">
        <v>547</v>
      </c>
      <c r="D150" s="21" t="s">
        <v>499</v>
      </c>
      <c r="E150" s="23"/>
      <c r="F150" s="49">
        <v>5.6</v>
      </c>
      <c r="G150" s="50">
        <v>1</v>
      </c>
      <c r="H150" s="23">
        <f>E145*F150*G150</f>
        <v>85.6632</v>
      </c>
      <c r="Q150" s="17">
        <v>0</v>
      </c>
      <c r="S150" s="17">
        <v>1024</v>
      </c>
    </row>
    <row r="151" ht="15.75" customHeight="1" spans="1:19">
      <c r="A151" s="20"/>
      <c r="B151" s="21" t="s">
        <v>804</v>
      </c>
      <c r="C151" s="22" t="s">
        <v>805</v>
      </c>
      <c r="D151" s="21" t="s">
        <v>806</v>
      </c>
      <c r="E151" s="23"/>
      <c r="F151" s="49">
        <v>5</v>
      </c>
      <c r="G151" s="50"/>
      <c r="H151" s="23"/>
      <c r="M151" s="17">
        <v>1957235.8606485</v>
      </c>
      <c r="O151" s="17">
        <v>1957235.8606485</v>
      </c>
    </row>
    <row r="152" ht="15.75" customHeight="1" spans="1:19">
      <c r="A152" s="20"/>
      <c r="B152" s="21"/>
      <c r="C152" s="45" t="s">
        <v>802</v>
      </c>
      <c r="D152" s="21"/>
      <c r="E152" s="23"/>
      <c r="F152" s="49"/>
      <c r="G152" s="50"/>
      <c r="H152" s="23"/>
    </row>
    <row r="153" ht="15.75" customHeight="1" spans="1:19">
      <c r="A153" s="20"/>
      <c r="B153" s="21" t="s">
        <v>588</v>
      </c>
      <c r="C153" s="22" t="s">
        <v>589</v>
      </c>
      <c r="D153" s="21" t="s">
        <v>586</v>
      </c>
      <c r="E153" s="23"/>
      <c r="F153" s="49">
        <v>28.5</v>
      </c>
      <c r="G153" s="50">
        <v>1</v>
      </c>
      <c r="H153" s="23">
        <f>E145*F153*G153</f>
        <v>435.9645</v>
      </c>
      <c r="S153" s="17">
        <v>204</v>
      </c>
    </row>
    <row r="154" ht="15.75" customHeight="1" spans="1:19">
      <c r="A154" s="20"/>
      <c r="B154" s="21"/>
      <c r="C154" s="45" t="s">
        <v>807</v>
      </c>
      <c r="D154" s="21"/>
      <c r="E154" s="23"/>
      <c r="F154" s="49"/>
      <c r="G154" s="50"/>
      <c r="H154" s="23"/>
    </row>
    <row r="155" ht="15.75" customHeight="1" spans="1:19">
      <c r="A155" s="20"/>
      <c r="B155" s="21" t="s">
        <v>644</v>
      </c>
      <c r="C155" s="22" t="s">
        <v>645</v>
      </c>
      <c r="D155" s="21" t="s">
        <v>596</v>
      </c>
      <c r="E155" s="23"/>
      <c r="F155" s="49">
        <v>1.5</v>
      </c>
      <c r="G155" s="50">
        <v>1</v>
      </c>
      <c r="H155" s="23">
        <f>E145*F155*G155</f>
        <v>22.9455</v>
      </c>
      <c r="S155" s="17">
        <v>3018</v>
      </c>
    </row>
    <row r="156" ht="15.75" customHeight="1" spans="1:19">
      <c r="A156" s="20"/>
      <c r="B156" s="21" t="s">
        <v>662</v>
      </c>
      <c r="C156" s="22" t="s">
        <v>663</v>
      </c>
      <c r="D156" s="21" t="s">
        <v>596</v>
      </c>
      <c r="E156" s="23"/>
      <c r="F156" s="49">
        <v>0.12</v>
      </c>
      <c r="G156" s="50">
        <v>1</v>
      </c>
      <c r="H156" s="23">
        <f>E145*F156*G156</f>
        <v>1.83564</v>
      </c>
      <c r="S156" s="17">
        <v>3024</v>
      </c>
    </row>
    <row r="157" ht="15.75" customHeight="1" spans="1:19">
      <c r="A157" s="20"/>
      <c r="B157" s="21" t="s">
        <v>611</v>
      </c>
      <c r="C157" s="22" t="s">
        <v>612</v>
      </c>
      <c r="D157" s="21" t="s">
        <v>596</v>
      </c>
      <c r="E157" s="23"/>
      <c r="F157" s="49">
        <v>0.12</v>
      </c>
      <c r="G157" s="50">
        <v>1</v>
      </c>
      <c r="H157" s="23">
        <f>E145*F157*G157</f>
        <v>1.83564</v>
      </c>
      <c r="S157" s="17">
        <v>307</v>
      </c>
    </row>
    <row r="158" ht="15.75" customHeight="1" spans="1:19">
      <c r="A158" s="20"/>
      <c r="B158" s="21" t="s">
        <v>808</v>
      </c>
      <c r="C158" s="22" t="s">
        <v>809</v>
      </c>
      <c r="D158" s="21" t="s">
        <v>806</v>
      </c>
      <c r="E158" s="23"/>
      <c r="F158" s="49">
        <v>2</v>
      </c>
      <c r="G158" s="50"/>
      <c r="H158" s="23"/>
      <c r="N158" s="17">
        <v>357897.7779624</v>
      </c>
      <c r="P158" s="17">
        <v>357407.1481032</v>
      </c>
    </row>
    <row r="159" ht="66" customHeight="1" spans="1:19">
      <c r="A159" s="38">
        <v>27</v>
      </c>
      <c r="B159" s="39" t="s">
        <v>251</v>
      </c>
      <c r="C159" s="40" t="s">
        <v>252</v>
      </c>
      <c r="D159" s="39" t="s">
        <v>107</v>
      </c>
      <c r="E159" s="148">
        <v>197.019</v>
      </c>
      <c r="F159" s="49"/>
      <c r="G159" s="50"/>
      <c r="H159" s="23"/>
    </row>
    <row r="160" ht="15.75" customHeight="1" spans="1:19">
      <c r="A160" s="20"/>
      <c r="B160" s="21"/>
      <c r="C160" s="45" t="s">
        <v>803</v>
      </c>
      <c r="D160" s="21"/>
      <c r="E160" s="23"/>
      <c r="F160" s="49"/>
      <c r="G160" s="50"/>
      <c r="H160" s="23"/>
    </row>
    <row r="161" ht="15.75" customHeight="1" spans="1:19">
      <c r="A161" s="20"/>
      <c r="B161" s="21" t="s">
        <v>578</v>
      </c>
      <c r="C161" s="22" t="s">
        <v>579</v>
      </c>
      <c r="D161" s="21" t="s">
        <v>499</v>
      </c>
      <c r="E161" s="23"/>
      <c r="F161" s="49">
        <v>308.525</v>
      </c>
      <c r="G161" s="50">
        <v>1</v>
      </c>
      <c r="H161" s="23">
        <f>E159*F161*G161</f>
        <v>60785.286975</v>
      </c>
      <c r="Q161" s="17">
        <v>0</v>
      </c>
      <c r="S161" s="17">
        <v>1033</v>
      </c>
    </row>
    <row r="162" ht="15.75" customHeight="1" spans="1:19">
      <c r="A162" s="20"/>
      <c r="B162" s="21" t="s">
        <v>483</v>
      </c>
      <c r="C162" s="22" t="s">
        <v>484</v>
      </c>
      <c r="D162" s="21" t="s">
        <v>107</v>
      </c>
      <c r="E162" s="23"/>
      <c r="F162" s="49">
        <v>0.531975</v>
      </c>
      <c r="G162" s="50">
        <v>1</v>
      </c>
      <c r="H162" s="23">
        <f>E159*F162*G162</f>
        <v>104.809182525</v>
      </c>
      <c r="Q162" s="17">
        <v>23160</v>
      </c>
      <c r="S162" s="17">
        <v>106</v>
      </c>
    </row>
    <row r="163" ht="15.75" customHeight="1" spans="1:19">
      <c r="A163" s="20"/>
      <c r="B163" s="21" t="s">
        <v>504</v>
      </c>
      <c r="C163" s="22" t="s">
        <v>505</v>
      </c>
      <c r="D163" s="21" t="s">
        <v>107</v>
      </c>
      <c r="E163" s="23"/>
      <c r="F163" s="49">
        <v>0.876375</v>
      </c>
      <c r="G163" s="50">
        <v>1</v>
      </c>
      <c r="H163" s="23">
        <f>E159*F163*G163</f>
        <v>172.662526125</v>
      </c>
      <c r="Q163" s="17">
        <v>30295</v>
      </c>
      <c r="S163" s="17">
        <v>1012</v>
      </c>
    </row>
    <row r="164" ht="15.75" customHeight="1" spans="1:19">
      <c r="A164" s="20"/>
      <c r="B164" s="21" t="s">
        <v>530</v>
      </c>
      <c r="C164" s="22" t="s">
        <v>531</v>
      </c>
      <c r="D164" s="21" t="s">
        <v>532</v>
      </c>
      <c r="E164" s="23"/>
      <c r="F164" s="49">
        <v>187.575</v>
      </c>
      <c r="G164" s="50">
        <v>1</v>
      </c>
      <c r="H164" s="23">
        <f>E159*F164*G164</f>
        <v>36955.838925</v>
      </c>
      <c r="Q164" s="17">
        <v>0</v>
      </c>
      <c r="S164" s="17">
        <v>1019</v>
      </c>
    </row>
    <row r="165" ht="15.75" customHeight="1" spans="1:19">
      <c r="A165" s="20"/>
      <c r="B165" s="21" t="s">
        <v>804</v>
      </c>
      <c r="C165" s="22" t="s">
        <v>805</v>
      </c>
      <c r="D165" s="21" t="s">
        <v>806</v>
      </c>
      <c r="E165" s="23"/>
      <c r="F165" s="49">
        <v>5</v>
      </c>
      <c r="G165" s="50"/>
      <c r="H165" s="23"/>
      <c r="M165" s="17">
        <v>14735370.5450189</v>
      </c>
      <c r="O165" s="17">
        <v>15118280.1398307</v>
      </c>
    </row>
    <row r="166" ht="15.75" customHeight="1" spans="1:19">
      <c r="A166" s="20"/>
      <c r="B166" s="21"/>
      <c r="C166" s="45" t="s">
        <v>802</v>
      </c>
      <c r="D166" s="21"/>
      <c r="E166" s="23"/>
      <c r="F166" s="49"/>
      <c r="G166" s="50"/>
      <c r="H166" s="23"/>
    </row>
    <row r="167" ht="15.75" customHeight="1" spans="1:19">
      <c r="A167" s="20"/>
      <c r="B167" s="21" t="s">
        <v>588</v>
      </c>
      <c r="C167" s="22" t="s">
        <v>589</v>
      </c>
      <c r="D167" s="21" t="s">
        <v>586</v>
      </c>
      <c r="E167" s="23"/>
      <c r="F167" s="49">
        <v>2.49</v>
      </c>
      <c r="G167" s="50">
        <v>1</v>
      </c>
      <c r="H167" s="23">
        <f>E159*F167*G167</f>
        <v>490.57731</v>
      </c>
      <c r="S167" s="17">
        <v>204</v>
      </c>
    </row>
    <row r="168" ht="15.75" customHeight="1" spans="1:19">
      <c r="A168" s="20"/>
      <c r="B168" s="21"/>
      <c r="C168" s="45" t="s">
        <v>807</v>
      </c>
      <c r="D168" s="21"/>
      <c r="E168" s="23"/>
      <c r="F168" s="49"/>
      <c r="G168" s="50"/>
      <c r="H168" s="23"/>
    </row>
    <row r="169" ht="15.75" customHeight="1" spans="1:19">
      <c r="A169" s="20"/>
      <c r="B169" s="21" t="s">
        <v>650</v>
      </c>
      <c r="C169" s="22" t="s">
        <v>651</v>
      </c>
      <c r="D169" s="21" t="s">
        <v>596</v>
      </c>
      <c r="E169" s="23"/>
      <c r="F169" s="49">
        <v>0.095</v>
      </c>
      <c r="G169" s="50">
        <v>1</v>
      </c>
      <c r="H169" s="23">
        <f>E159*F169*G169</f>
        <v>18.716805</v>
      </c>
      <c r="S169" s="17">
        <v>3020</v>
      </c>
    </row>
    <row r="170" ht="15.75" customHeight="1" spans="1:19">
      <c r="A170" s="20"/>
      <c r="B170" s="21" t="s">
        <v>623</v>
      </c>
      <c r="C170" s="22" t="s">
        <v>624</v>
      </c>
      <c r="D170" s="21" t="s">
        <v>596</v>
      </c>
      <c r="E170" s="23"/>
      <c r="F170" s="49">
        <v>0.18</v>
      </c>
      <c r="G170" s="50">
        <v>1</v>
      </c>
      <c r="H170" s="23">
        <f>E159*F170*G170</f>
        <v>35.46342</v>
      </c>
      <c r="S170" s="17">
        <v>3011</v>
      </c>
    </row>
    <row r="171" ht="53.25" customHeight="1" spans="1:19">
      <c r="A171" s="38">
        <v>28</v>
      </c>
      <c r="B171" s="39" t="s">
        <v>261</v>
      </c>
      <c r="C171" s="40" t="s">
        <v>262</v>
      </c>
      <c r="D171" s="39" t="s">
        <v>47</v>
      </c>
      <c r="E171" s="148">
        <v>3.26</v>
      </c>
      <c r="F171" s="49"/>
      <c r="G171" s="50"/>
      <c r="H171" s="23"/>
    </row>
    <row r="172" ht="15.75" customHeight="1" spans="1:19">
      <c r="A172" s="20"/>
      <c r="B172" s="21"/>
      <c r="C172" s="45" t="s">
        <v>803</v>
      </c>
      <c r="D172" s="21"/>
      <c r="E172" s="23"/>
      <c r="F172" s="49"/>
      <c r="G172" s="50"/>
      <c r="H172" s="23"/>
    </row>
    <row r="173" ht="15.75" customHeight="1" spans="1:19">
      <c r="A173" s="20"/>
      <c r="B173" s="21" t="s">
        <v>552</v>
      </c>
      <c r="C173" s="22" t="s">
        <v>553</v>
      </c>
      <c r="D173" s="21" t="s">
        <v>499</v>
      </c>
      <c r="E173" s="23"/>
      <c r="F173" s="49">
        <v>51.81</v>
      </c>
      <c r="G173" s="50">
        <v>1</v>
      </c>
      <c r="H173" s="23">
        <f>E171*F173*G173</f>
        <v>168.9006</v>
      </c>
      <c r="Q173" s="17">
        <v>0</v>
      </c>
      <c r="S173" s="17">
        <v>1026</v>
      </c>
    </row>
    <row r="174" ht="15.75" customHeight="1" spans="1:19">
      <c r="A174" s="20"/>
      <c r="B174" s="21" t="s">
        <v>549</v>
      </c>
      <c r="C174" s="22" t="s">
        <v>550</v>
      </c>
      <c r="D174" s="21" t="s">
        <v>499</v>
      </c>
      <c r="E174" s="23"/>
      <c r="F174" s="49">
        <v>40.7</v>
      </c>
      <c r="G174" s="50">
        <v>1</v>
      </c>
      <c r="H174" s="23">
        <f>E171*F174*G174</f>
        <v>132.682</v>
      </c>
      <c r="Q174" s="17">
        <v>0</v>
      </c>
      <c r="S174" s="17">
        <v>1025</v>
      </c>
    </row>
    <row r="175" ht="15.75" customHeight="1" spans="1:19">
      <c r="A175" s="20"/>
      <c r="B175" s="21" t="s">
        <v>497</v>
      </c>
      <c r="C175" s="22" t="s">
        <v>498</v>
      </c>
      <c r="D175" s="21" t="s">
        <v>499</v>
      </c>
      <c r="E175" s="23"/>
      <c r="F175" s="49">
        <v>36.15</v>
      </c>
      <c r="G175" s="50">
        <v>1</v>
      </c>
      <c r="H175" s="23">
        <f>E171*F175*G175</f>
        <v>117.849</v>
      </c>
      <c r="Q175" s="17">
        <v>0</v>
      </c>
      <c r="S175" s="17">
        <v>1010</v>
      </c>
    </row>
    <row r="176" ht="15.75" customHeight="1" spans="1:19">
      <c r="A176" s="20"/>
      <c r="B176" s="21" t="s">
        <v>546</v>
      </c>
      <c r="C176" s="22" t="s">
        <v>547</v>
      </c>
      <c r="D176" s="21" t="s">
        <v>499</v>
      </c>
      <c r="E176" s="23"/>
      <c r="F176" s="49">
        <v>5.5</v>
      </c>
      <c r="G176" s="50">
        <v>1</v>
      </c>
      <c r="H176" s="23">
        <f>E171*F176*G176</f>
        <v>17.93</v>
      </c>
      <c r="Q176" s="17">
        <v>0</v>
      </c>
      <c r="S176" s="17">
        <v>1024</v>
      </c>
    </row>
    <row r="177" ht="15.75" customHeight="1" spans="1:19">
      <c r="A177" s="20"/>
      <c r="B177" s="21" t="s">
        <v>804</v>
      </c>
      <c r="C177" s="22" t="s">
        <v>805</v>
      </c>
      <c r="D177" s="21" t="s">
        <v>806</v>
      </c>
      <c r="E177" s="23"/>
      <c r="F177" s="49">
        <v>5</v>
      </c>
      <c r="G177" s="50"/>
      <c r="H177" s="23"/>
      <c r="M177" s="17">
        <v>387089.71865</v>
      </c>
      <c r="O177" s="17">
        <v>387089.71865</v>
      </c>
    </row>
    <row r="178" ht="15.75" customHeight="1" spans="1:19">
      <c r="A178" s="20"/>
      <c r="B178" s="21"/>
      <c r="C178" s="45" t="s">
        <v>802</v>
      </c>
      <c r="D178" s="21"/>
      <c r="E178" s="23"/>
      <c r="F178" s="49"/>
      <c r="G178" s="50"/>
      <c r="H178" s="23"/>
    </row>
    <row r="179" ht="15.75" customHeight="1" spans="1:19">
      <c r="A179" s="20"/>
      <c r="B179" s="21" t="s">
        <v>588</v>
      </c>
      <c r="C179" s="22" t="s">
        <v>589</v>
      </c>
      <c r="D179" s="21" t="s">
        <v>586</v>
      </c>
      <c r="E179" s="23"/>
      <c r="F179" s="49">
        <v>20</v>
      </c>
      <c r="G179" s="50">
        <v>1</v>
      </c>
      <c r="H179" s="23">
        <f>E171*F179*G179</f>
        <v>65.2</v>
      </c>
      <c r="S179" s="17">
        <v>204</v>
      </c>
    </row>
    <row r="180" ht="15.75" customHeight="1" spans="1:19">
      <c r="A180" s="20"/>
      <c r="B180" s="21"/>
      <c r="C180" s="45" t="s">
        <v>807</v>
      </c>
      <c r="D180" s="21"/>
      <c r="E180" s="23"/>
      <c r="F180" s="49"/>
      <c r="G180" s="50"/>
      <c r="H180" s="23"/>
    </row>
    <row r="181" ht="15.75" customHeight="1" spans="1:19">
      <c r="A181" s="20"/>
      <c r="B181" s="21" t="s">
        <v>644</v>
      </c>
      <c r="C181" s="22" t="s">
        <v>645</v>
      </c>
      <c r="D181" s="21" t="s">
        <v>596</v>
      </c>
      <c r="E181" s="23"/>
      <c r="F181" s="49">
        <v>1.5</v>
      </c>
      <c r="G181" s="50">
        <v>1</v>
      </c>
      <c r="H181" s="23">
        <f>E171*F181*G181</f>
        <v>4.89</v>
      </c>
      <c r="S181" s="17">
        <v>3018</v>
      </c>
    </row>
    <row r="182" ht="15.75" customHeight="1" spans="1:19">
      <c r="A182" s="20"/>
      <c r="B182" s="21" t="s">
        <v>662</v>
      </c>
      <c r="C182" s="22" t="s">
        <v>663</v>
      </c>
      <c r="D182" s="21" t="s">
        <v>596</v>
      </c>
      <c r="E182" s="23"/>
      <c r="F182" s="49">
        <v>0.12</v>
      </c>
      <c r="G182" s="50">
        <v>1</v>
      </c>
      <c r="H182" s="23">
        <f>E171*F182*G182</f>
        <v>0.3912</v>
      </c>
      <c r="S182" s="17">
        <v>3024</v>
      </c>
    </row>
    <row r="183" ht="15.75" customHeight="1" spans="1:19">
      <c r="A183" s="20"/>
      <c r="B183" s="21" t="s">
        <v>611</v>
      </c>
      <c r="C183" s="22" t="s">
        <v>612</v>
      </c>
      <c r="D183" s="21" t="s">
        <v>596</v>
      </c>
      <c r="E183" s="23"/>
      <c r="F183" s="49">
        <v>0.12</v>
      </c>
      <c r="G183" s="50">
        <v>1</v>
      </c>
      <c r="H183" s="23">
        <f>E171*F183*G183</f>
        <v>0.3912</v>
      </c>
      <c r="S183" s="17">
        <v>307</v>
      </c>
    </row>
    <row r="184" ht="15.75" customHeight="1" spans="1:19">
      <c r="A184" s="20"/>
      <c r="B184" s="21" t="s">
        <v>808</v>
      </c>
      <c r="C184" s="22" t="s">
        <v>809</v>
      </c>
      <c r="D184" s="21" t="s">
        <v>806</v>
      </c>
      <c r="E184" s="23"/>
      <c r="F184" s="49">
        <v>2</v>
      </c>
      <c r="G184" s="50"/>
      <c r="H184" s="23"/>
      <c r="N184" s="17">
        <v>76272.913392</v>
      </c>
      <c r="P184" s="17">
        <v>76168.353456</v>
      </c>
    </row>
    <row r="185" ht="53.25" customHeight="1" spans="1:19">
      <c r="A185" s="38">
        <v>29</v>
      </c>
      <c r="B185" s="39" t="s">
        <v>269</v>
      </c>
      <c r="C185" s="40" t="s">
        <v>270</v>
      </c>
      <c r="D185" s="39" t="s">
        <v>188</v>
      </c>
      <c r="E185" s="148">
        <v>15.395</v>
      </c>
      <c r="F185" s="49"/>
      <c r="G185" s="50"/>
      <c r="H185" s="23"/>
    </row>
    <row r="186" ht="15.75" customHeight="1" spans="1:19">
      <c r="A186" s="20"/>
      <c r="B186" s="21"/>
      <c r="C186" s="45" t="s">
        <v>803</v>
      </c>
      <c r="D186" s="21"/>
      <c r="E186" s="23"/>
      <c r="F186" s="49"/>
      <c r="G186" s="50"/>
      <c r="H186" s="23"/>
    </row>
    <row r="187" ht="15.75" customHeight="1" spans="1:19">
      <c r="A187" s="20"/>
      <c r="B187" s="21" t="s">
        <v>566</v>
      </c>
      <c r="C187" s="22" t="s">
        <v>567</v>
      </c>
      <c r="D187" s="21" t="s">
        <v>499</v>
      </c>
      <c r="E187" s="23"/>
      <c r="F187" s="49">
        <v>1020</v>
      </c>
      <c r="G187" s="50">
        <v>1</v>
      </c>
      <c r="H187" s="23">
        <f>E185*F187*G187</f>
        <v>15702.9</v>
      </c>
      <c r="S187" s="17">
        <v>1030</v>
      </c>
    </row>
    <row r="188" ht="15.75" customHeight="1" spans="1:19">
      <c r="A188" s="20"/>
      <c r="B188" s="21" t="s">
        <v>501</v>
      </c>
      <c r="C188" s="22" t="s">
        <v>502</v>
      </c>
      <c r="D188" s="21" t="s">
        <v>499</v>
      </c>
      <c r="E188" s="23"/>
      <c r="F188" s="49">
        <v>9.28</v>
      </c>
      <c r="G188" s="50">
        <v>1</v>
      </c>
      <c r="H188" s="23">
        <f>E185*F188*G188</f>
        <v>142.8656</v>
      </c>
      <c r="S188" s="17">
        <v>1011</v>
      </c>
    </row>
    <row r="189" ht="15.75" customHeight="1" spans="1:19">
      <c r="A189" s="20"/>
      <c r="B189" s="21" t="s">
        <v>546</v>
      </c>
      <c r="C189" s="22" t="s">
        <v>547</v>
      </c>
      <c r="D189" s="21" t="s">
        <v>499</v>
      </c>
      <c r="E189" s="23"/>
      <c r="F189" s="49">
        <v>4.617</v>
      </c>
      <c r="G189" s="50">
        <v>1</v>
      </c>
      <c r="H189" s="23">
        <f>E185*F189*G189</f>
        <v>71.078715</v>
      </c>
      <c r="S189" s="17">
        <v>1024</v>
      </c>
    </row>
    <row r="190" ht="15.75" customHeight="1" spans="1:19">
      <c r="A190" s="20"/>
      <c r="B190" s="21"/>
      <c r="C190" s="45" t="s">
        <v>802</v>
      </c>
      <c r="D190" s="21"/>
      <c r="E190" s="23"/>
      <c r="F190" s="49"/>
      <c r="G190" s="50"/>
      <c r="H190" s="23"/>
    </row>
    <row r="191" ht="15.75" customHeight="1" spans="1:19">
      <c r="A191" s="20"/>
      <c r="B191" s="21" t="s">
        <v>588</v>
      </c>
      <c r="C191" s="22" t="s">
        <v>589</v>
      </c>
      <c r="D191" s="21" t="s">
        <v>586</v>
      </c>
      <c r="E191" s="23"/>
      <c r="F191" s="49">
        <v>10.04</v>
      </c>
      <c r="G191" s="50">
        <v>1</v>
      </c>
      <c r="H191" s="23">
        <f>E185*F191*G191</f>
        <v>154.5658</v>
      </c>
      <c r="S191" s="17">
        <v>204</v>
      </c>
    </row>
    <row r="192" ht="15.75" customHeight="1" spans="1:19">
      <c r="A192" s="20"/>
      <c r="B192" s="21"/>
      <c r="C192" s="45" t="s">
        <v>807</v>
      </c>
      <c r="D192" s="21"/>
      <c r="E192" s="23"/>
      <c r="F192" s="49"/>
      <c r="G192" s="50"/>
      <c r="H192" s="23"/>
    </row>
    <row r="193" ht="15.75" customHeight="1" spans="1:19">
      <c r="A193" s="20"/>
      <c r="B193" s="21" t="s">
        <v>644</v>
      </c>
      <c r="C193" s="22" t="s">
        <v>645</v>
      </c>
      <c r="D193" s="21" t="s">
        <v>596</v>
      </c>
      <c r="E193" s="23"/>
      <c r="F193" s="49">
        <v>1.123</v>
      </c>
      <c r="G193" s="50">
        <v>1</v>
      </c>
      <c r="H193" s="23">
        <f>E185*F193*G193</f>
        <v>17.288585</v>
      </c>
      <c r="S193" s="17">
        <v>3018</v>
      </c>
    </row>
    <row r="194" ht="15.75" customHeight="1" spans="1:19">
      <c r="A194" s="20"/>
      <c r="B194" s="21" t="s">
        <v>620</v>
      </c>
      <c r="C194" s="22" t="s">
        <v>621</v>
      </c>
      <c r="D194" s="21" t="s">
        <v>596</v>
      </c>
      <c r="E194" s="23"/>
      <c r="F194" s="49">
        <v>0.32</v>
      </c>
      <c r="G194" s="50">
        <v>1</v>
      </c>
      <c r="H194" s="23">
        <f>E185*F194*G194</f>
        <v>4.9264</v>
      </c>
      <c r="S194" s="17">
        <v>3010</v>
      </c>
    </row>
    <row r="195" ht="15.75" customHeight="1" spans="1:19">
      <c r="A195" s="20"/>
      <c r="B195" s="21" t="s">
        <v>662</v>
      </c>
      <c r="C195" s="22" t="s">
        <v>663</v>
      </c>
      <c r="D195" s="21" t="s">
        <v>596</v>
      </c>
      <c r="E195" s="23"/>
      <c r="F195" s="49">
        <v>0.015</v>
      </c>
      <c r="G195" s="50">
        <v>1</v>
      </c>
      <c r="H195" s="23">
        <f>E185*F195*G195</f>
        <v>0.230925</v>
      </c>
      <c r="S195" s="17">
        <v>3024</v>
      </c>
    </row>
    <row r="196" ht="15.75" customHeight="1" spans="1:19">
      <c r="A196" s="20"/>
      <c r="B196" s="21" t="s">
        <v>611</v>
      </c>
      <c r="C196" s="22" t="s">
        <v>612</v>
      </c>
      <c r="D196" s="21" t="s">
        <v>596</v>
      </c>
      <c r="E196" s="23"/>
      <c r="F196" s="49">
        <v>0.015</v>
      </c>
      <c r="G196" s="50">
        <v>1</v>
      </c>
      <c r="H196" s="23">
        <f>E185*F196*G196</f>
        <v>0.230925</v>
      </c>
      <c r="S196" s="17">
        <v>307</v>
      </c>
    </row>
    <row r="197" ht="15.75" customHeight="1" spans="1:19">
      <c r="A197" s="20"/>
      <c r="B197" s="21" t="s">
        <v>808</v>
      </c>
      <c r="C197" s="22" t="s">
        <v>809</v>
      </c>
      <c r="D197" s="21" t="s">
        <v>806</v>
      </c>
      <c r="E197" s="23"/>
      <c r="F197" s="49">
        <v>2</v>
      </c>
      <c r="G197" s="50"/>
      <c r="H197" s="23"/>
      <c r="N197" s="17">
        <v>214282.9600466</v>
      </c>
      <c r="P197" s="17">
        <v>208059.0700624</v>
      </c>
    </row>
    <row r="198" ht="66" customHeight="1" spans="1:19">
      <c r="A198" s="38">
        <v>30</v>
      </c>
      <c r="B198" s="39" t="s">
        <v>277</v>
      </c>
      <c r="C198" s="40" t="s">
        <v>278</v>
      </c>
      <c r="D198" s="39" t="s">
        <v>107</v>
      </c>
      <c r="E198" s="148">
        <v>108.75</v>
      </c>
      <c r="F198" s="49"/>
      <c r="G198" s="50"/>
      <c r="H198" s="23"/>
    </row>
    <row r="199" ht="15.75" customHeight="1" spans="1:19">
      <c r="A199" s="20"/>
      <c r="B199" s="21"/>
      <c r="C199" s="45" t="s">
        <v>803</v>
      </c>
      <c r="D199" s="21"/>
      <c r="E199" s="23"/>
      <c r="F199" s="49"/>
      <c r="G199" s="50"/>
      <c r="H199" s="23"/>
    </row>
    <row r="200" ht="15.75" customHeight="1" spans="1:19">
      <c r="A200" s="20"/>
      <c r="B200" s="21" t="s">
        <v>578</v>
      </c>
      <c r="C200" s="22" t="s">
        <v>579</v>
      </c>
      <c r="D200" s="21" t="s">
        <v>499</v>
      </c>
      <c r="E200" s="23"/>
      <c r="F200" s="49">
        <v>320.825</v>
      </c>
      <c r="G200" s="50">
        <v>1</v>
      </c>
      <c r="H200" s="23">
        <f>E198*F200*G200</f>
        <v>34889.71875</v>
      </c>
      <c r="Q200" s="17">
        <v>0</v>
      </c>
      <c r="S200" s="17">
        <v>1033</v>
      </c>
    </row>
    <row r="201" ht="15.75" customHeight="1" spans="1:19">
      <c r="A201" s="20"/>
      <c r="B201" s="21" t="s">
        <v>483</v>
      </c>
      <c r="C201" s="22" t="s">
        <v>484</v>
      </c>
      <c r="D201" s="21" t="s">
        <v>107</v>
      </c>
      <c r="E201" s="23"/>
      <c r="F201" s="49">
        <v>0.523775</v>
      </c>
      <c r="G201" s="50">
        <v>1</v>
      </c>
      <c r="H201" s="23">
        <f>E198*F201*G201</f>
        <v>56.96053125</v>
      </c>
      <c r="Q201" s="17">
        <v>23160</v>
      </c>
      <c r="S201" s="17">
        <v>106</v>
      </c>
    </row>
    <row r="202" ht="15.75" customHeight="1" spans="1:19">
      <c r="A202" s="20"/>
      <c r="B202" s="21" t="s">
        <v>504</v>
      </c>
      <c r="C202" s="22" t="s">
        <v>505</v>
      </c>
      <c r="D202" s="21" t="s">
        <v>107</v>
      </c>
      <c r="E202" s="23"/>
      <c r="F202" s="49">
        <v>0.86305</v>
      </c>
      <c r="G202" s="50">
        <v>1</v>
      </c>
      <c r="H202" s="23">
        <f>E198*F202*G202</f>
        <v>93.8566875</v>
      </c>
      <c r="Q202" s="17">
        <v>30295</v>
      </c>
      <c r="S202" s="17">
        <v>1012</v>
      </c>
    </row>
    <row r="203" ht="15.75" customHeight="1" spans="1:19">
      <c r="A203" s="20"/>
      <c r="B203" s="21" t="s">
        <v>530</v>
      </c>
      <c r="C203" s="22" t="s">
        <v>531</v>
      </c>
      <c r="D203" s="21" t="s">
        <v>532</v>
      </c>
      <c r="E203" s="23"/>
      <c r="F203" s="49">
        <v>194.75</v>
      </c>
      <c r="G203" s="50">
        <v>1</v>
      </c>
      <c r="H203" s="23">
        <f>E198*F203*G203</f>
        <v>21179.0625</v>
      </c>
      <c r="Q203" s="17">
        <v>0</v>
      </c>
      <c r="S203" s="17">
        <v>1019</v>
      </c>
    </row>
    <row r="204" ht="15.75" customHeight="1" spans="1:19">
      <c r="A204" s="20"/>
      <c r="B204" s="21" t="s">
        <v>804</v>
      </c>
      <c r="C204" s="22" t="s">
        <v>805</v>
      </c>
      <c r="D204" s="21" t="s">
        <v>806</v>
      </c>
      <c r="E204" s="23"/>
      <c r="F204" s="49">
        <v>1</v>
      </c>
      <c r="G204" s="50"/>
      <c r="H204" s="23"/>
      <c r="M204" s="17">
        <v>1630778.83592156</v>
      </c>
      <c r="O204" s="17">
        <v>1672404.77843719</v>
      </c>
    </row>
    <row r="205" ht="15.75" customHeight="1" spans="1:19">
      <c r="A205" s="20"/>
      <c r="B205" s="21"/>
      <c r="C205" s="45" t="s">
        <v>802</v>
      </c>
      <c r="D205" s="21"/>
      <c r="E205" s="23"/>
      <c r="F205" s="49"/>
      <c r="G205" s="50"/>
      <c r="H205" s="23"/>
    </row>
    <row r="206" ht="15.75" customHeight="1" spans="1:19">
      <c r="A206" s="20"/>
      <c r="B206" s="21" t="s">
        <v>588</v>
      </c>
      <c r="C206" s="22" t="s">
        <v>589</v>
      </c>
      <c r="D206" s="21" t="s">
        <v>586</v>
      </c>
      <c r="E206" s="23"/>
      <c r="F206" s="49">
        <v>1.66</v>
      </c>
      <c r="G206" s="50">
        <v>1</v>
      </c>
      <c r="H206" s="23">
        <f>E198*F206*G206</f>
        <v>180.525</v>
      </c>
      <c r="S206" s="17">
        <v>204</v>
      </c>
    </row>
    <row r="207" ht="15.75" customHeight="1" spans="1:19">
      <c r="A207" s="20"/>
      <c r="B207" s="21"/>
      <c r="C207" s="45" t="s">
        <v>807</v>
      </c>
      <c r="D207" s="21"/>
      <c r="E207" s="23"/>
      <c r="F207" s="49"/>
      <c r="G207" s="50"/>
      <c r="H207" s="23"/>
    </row>
    <row r="208" ht="15.75" customHeight="1" spans="1:19">
      <c r="A208" s="20"/>
      <c r="B208" s="21" t="s">
        <v>602</v>
      </c>
      <c r="C208" s="22" t="s">
        <v>603</v>
      </c>
      <c r="D208" s="21" t="s">
        <v>596</v>
      </c>
      <c r="E208" s="23"/>
      <c r="F208" s="49">
        <v>0.04</v>
      </c>
      <c r="G208" s="50">
        <v>1</v>
      </c>
      <c r="H208" s="23">
        <f>E198*F208*G208</f>
        <v>4.35</v>
      </c>
      <c r="S208" s="17">
        <v>304</v>
      </c>
    </row>
    <row r="209" ht="15.75" customHeight="1" spans="1:19">
      <c r="A209" s="20"/>
      <c r="B209" s="21" t="s">
        <v>623</v>
      </c>
      <c r="C209" s="22" t="s">
        <v>624</v>
      </c>
      <c r="D209" s="21" t="s">
        <v>596</v>
      </c>
      <c r="E209" s="23"/>
      <c r="F209" s="49">
        <v>0.18</v>
      </c>
      <c r="G209" s="50">
        <v>1</v>
      </c>
      <c r="H209" s="23">
        <f>E198*F209*G209</f>
        <v>19.575</v>
      </c>
      <c r="S209" s="17">
        <v>3011</v>
      </c>
    </row>
    <row r="210" ht="15.75" customHeight="1" spans="1:19">
      <c r="A210" s="20"/>
      <c r="B210" s="21" t="s">
        <v>808</v>
      </c>
      <c r="C210" s="22" t="s">
        <v>809</v>
      </c>
      <c r="D210" s="21" t="s">
        <v>806</v>
      </c>
      <c r="E210" s="23"/>
      <c r="F210" s="49">
        <v>2</v>
      </c>
      <c r="G210" s="50"/>
      <c r="H210" s="23"/>
      <c r="N210" s="17">
        <v>357530.154</v>
      </c>
      <c r="P210" s="17">
        <v>340621.269</v>
      </c>
    </row>
    <row r="211" ht="40.5" customHeight="1" spans="1:19">
      <c r="A211" s="38">
        <v>31</v>
      </c>
      <c r="B211" s="39" t="s">
        <v>285</v>
      </c>
      <c r="C211" s="40" t="s">
        <v>286</v>
      </c>
      <c r="D211" s="39" t="s">
        <v>116</v>
      </c>
      <c r="E211" s="148">
        <v>8.895</v>
      </c>
      <c r="F211" s="49"/>
      <c r="G211" s="50"/>
      <c r="H211" s="23"/>
    </row>
    <row r="212" ht="15.75" customHeight="1" spans="1:19">
      <c r="A212" s="20"/>
      <c r="B212" s="21"/>
      <c r="C212" s="45" t="s">
        <v>803</v>
      </c>
      <c r="D212" s="21"/>
      <c r="E212" s="23"/>
      <c r="F212" s="49"/>
      <c r="G212" s="50"/>
      <c r="H212" s="23"/>
    </row>
    <row r="213" ht="15.75" customHeight="1" spans="1:19">
      <c r="A213" s="20"/>
      <c r="B213" s="21" t="s">
        <v>475</v>
      </c>
      <c r="C213" s="22" t="s">
        <v>476</v>
      </c>
      <c r="D213" s="21" t="s">
        <v>107</v>
      </c>
      <c r="E213" s="23"/>
      <c r="F213" s="49">
        <v>122</v>
      </c>
      <c r="G213" s="50">
        <v>1</v>
      </c>
      <c r="H213" s="23">
        <f>E211*F213*G213</f>
        <v>1085.19</v>
      </c>
      <c r="S213" s="17">
        <v>104</v>
      </c>
    </row>
    <row r="214" ht="15.75" customHeight="1" spans="1:19">
      <c r="A214" s="20"/>
      <c r="B214" s="21"/>
      <c r="C214" s="45" t="s">
        <v>802</v>
      </c>
      <c r="D214" s="21"/>
      <c r="E214" s="23"/>
      <c r="F214" s="49"/>
      <c r="G214" s="50"/>
      <c r="H214" s="23"/>
    </row>
    <row r="215" ht="15.75" customHeight="1" spans="1:19">
      <c r="A215" s="20"/>
      <c r="B215" s="21" t="s">
        <v>584</v>
      </c>
      <c r="C215" s="22" t="s">
        <v>585</v>
      </c>
      <c r="D215" s="21" t="s">
        <v>586</v>
      </c>
      <c r="E215" s="23"/>
      <c r="F215" s="49">
        <v>4.18</v>
      </c>
      <c r="G215" s="50">
        <v>1</v>
      </c>
      <c r="H215" s="23">
        <f>E211*F215*G215</f>
        <v>37.1811</v>
      </c>
      <c r="S215" s="17">
        <v>203</v>
      </c>
    </row>
    <row r="216" ht="15.75" customHeight="1" spans="1:19">
      <c r="A216" s="20"/>
      <c r="B216" s="21"/>
      <c r="C216" s="45" t="s">
        <v>807</v>
      </c>
      <c r="D216" s="21"/>
      <c r="E216" s="23"/>
      <c r="F216" s="49"/>
      <c r="G216" s="50"/>
      <c r="H216" s="23"/>
    </row>
    <row r="217" ht="15.75" customHeight="1" spans="1:19">
      <c r="A217" s="20"/>
      <c r="B217" s="21" t="s">
        <v>638</v>
      </c>
      <c r="C217" s="22" t="s">
        <v>639</v>
      </c>
      <c r="D217" s="21" t="s">
        <v>596</v>
      </c>
      <c r="E217" s="23"/>
      <c r="F217" s="49">
        <v>2.042</v>
      </c>
      <c r="G217" s="50">
        <v>1</v>
      </c>
      <c r="H217" s="23">
        <f>E211*F217*G217</f>
        <v>18.16359</v>
      </c>
      <c r="S217" s="17">
        <v>3016</v>
      </c>
    </row>
    <row r="218" ht="15.75" customHeight="1" spans="1:19">
      <c r="A218" s="20"/>
      <c r="B218" s="21" t="s">
        <v>808</v>
      </c>
      <c r="C218" s="22" t="s">
        <v>809</v>
      </c>
      <c r="D218" s="21" t="s">
        <v>806</v>
      </c>
      <c r="E218" s="23"/>
      <c r="F218" s="49">
        <v>1.5</v>
      </c>
      <c r="G218" s="50"/>
      <c r="H218" s="23"/>
      <c r="N218" s="17">
        <v>129723.4516005</v>
      </c>
      <c r="P218" s="17">
        <v>114719.418081</v>
      </c>
    </row>
    <row r="219" ht="28.5" customHeight="1" spans="1:19">
      <c r="A219" s="38">
        <v>32</v>
      </c>
      <c r="B219" s="39" t="s">
        <v>294</v>
      </c>
      <c r="C219" s="40" t="s">
        <v>295</v>
      </c>
      <c r="D219" s="39" t="s">
        <v>116</v>
      </c>
      <c r="E219" s="148">
        <v>0.221</v>
      </c>
      <c r="F219" s="49"/>
      <c r="G219" s="50"/>
      <c r="H219" s="23"/>
    </row>
    <row r="220" ht="15.75" customHeight="1" spans="1:19">
      <c r="A220" s="20"/>
      <c r="B220" s="21"/>
      <c r="C220" s="45" t="s">
        <v>802</v>
      </c>
      <c r="D220" s="21"/>
      <c r="E220" s="23"/>
      <c r="F220" s="49"/>
      <c r="G220" s="50"/>
      <c r="H220" s="23"/>
    </row>
    <row r="221" ht="15.75" customHeight="1" spans="1:19">
      <c r="A221" s="20"/>
      <c r="B221" s="21" t="s">
        <v>584</v>
      </c>
      <c r="C221" s="22" t="s">
        <v>585</v>
      </c>
      <c r="D221" s="21" t="s">
        <v>586</v>
      </c>
      <c r="E221" s="23"/>
      <c r="F221" s="49">
        <v>0.34</v>
      </c>
      <c r="G221" s="50">
        <v>1</v>
      </c>
      <c r="H221" s="23">
        <f>E219*F221*G221</f>
        <v>0.07514</v>
      </c>
      <c r="S221" s="17">
        <v>203</v>
      </c>
    </row>
    <row r="222" ht="15.75" customHeight="1" spans="1:19">
      <c r="A222" s="20"/>
      <c r="B222" s="21"/>
      <c r="C222" s="45" t="s">
        <v>807</v>
      </c>
      <c r="D222" s="21"/>
      <c r="E222" s="23"/>
      <c r="F222" s="49"/>
      <c r="G222" s="50"/>
      <c r="H222" s="23"/>
    </row>
    <row r="223" ht="15.75" customHeight="1" spans="1:19">
      <c r="A223" s="20"/>
      <c r="B223" s="21" t="s">
        <v>632</v>
      </c>
      <c r="C223" s="22" t="s">
        <v>633</v>
      </c>
      <c r="D223" s="21" t="s">
        <v>596</v>
      </c>
      <c r="E223" s="23"/>
      <c r="F223" s="49">
        <v>0.133</v>
      </c>
      <c r="G223" s="50">
        <v>1</v>
      </c>
      <c r="H223" s="23">
        <f>E219*F223*G223</f>
        <v>0.029393</v>
      </c>
      <c r="S223" s="17">
        <v>3014</v>
      </c>
    </row>
    <row r="224" ht="15.75" customHeight="1" spans="1:19">
      <c r="A224" s="20"/>
      <c r="B224" s="21" t="s">
        <v>656</v>
      </c>
      <c r="C224" s="22" t="s">
        <v>657</v>
      </c>
      <c r="D224" s="21" t="s">
        <v>596</v>
      </c>
      <c r="E224" s="23"/>
      <c r="F224" s="49">
        <v>0.016</v>
      </c>
      <c r="G224" s="50">
        <v>1</v>
      </c>
      <c r="H224" s="23">
        <f>E219*F224*G224</f>
        <v>0.003536</v>
      </c>
      <c r="S224" s="17">
        <v>3022</v>
      </c>
    </row>
    <row r="225" ht="40.5" customHeight="1" spans="1:19">
      <c r="A225" s="38">
        <v>33</v>
      </c>
      <c r="B225" s="39" t="s">
        <v>298</v>
      </c>
      <c r="C225" s="40" t="s">
        <v>299</v>
      </c>
      <c r="D225" s="39" t="s">
        <v>61</v>
      </c>
      <c r="E225" s="148">
        <v>6.753</v>
      </c>
      <c r="F225" s="49"/>
      <c r="G225" s="50"/>
      <c r="H225" s="23"/>
    </row>
    <row r="226" ht="15.75" customHeight="1" spans="1:19">
      <c r="A226" s="20"/>
      <c r="B226" s="21"/>
      <c r="C226" s="45" t="s">
        <v>803</v>
      </c>
      <c r="D226" s="21"/>
      <c r="E226" s="23"/>
      <c r="F226" s="49"/>
      <c r="G226" s="50"/>
      <c r="H226" s="23"/>
    </row>
    <row r="227" ht="15.75" customHeight="1" spans="1:19">
      <c r="A227" s="20"/>
      <c r="B227" s="21" t="s">
        <v>487</v>
      </c>
      <c r="C227" s="22" t="s">
        <v>488</v>
      </c>
      <c r="D227" s="21" t="s">
        <v>89</v>
      </c>
      <c r="E227" s="23"/>
      <c r="F227" s="49">
        <v>105</v>
      </c>
      <c r="G227" s="50">
        <v>1</v>
      </c>
      <c r="H227" s="23">
        <f>E225*F227*G227</f>
        <v>709.065</v>
      </c>
      <c r="S227" s="17">
        <v>107</v>
      </c>
    </row>
    <row r="228" ht="15.75" customHeight="1" spans="1:19">
      <c r="A228" s="20"/>
      <c r="B228" s="21"/>
      <c r="C228" s="45" t="s">
        <v>802</v>
      </c>
      <c r="D228" s="21"/>
      <c r="E228" s="23"/>
      <c r="F228" s="49"/>
      <c r="G228" s="50"/>
      <c r="H228" s="23"/>
    </row>
    <row r="229" ht="15.75" customHeight="1" spans="1:19">
      <c r="A229" s="20"/>
      <c r="B229" s="21" t="s">
        <v>588</v>
      </c>
      <c r="C229" s="22" t="s">
        <v>589</v>
      </c>
      <c r="D229" s="21" t="s">
        <v>586</v>
      </c>
      <c r="E229" s="23"/>
      <c r="F229" s="49">
        <v>0.27</v>
      </c>
      <c r="G229" s="50">
        <v>1</v>
      </c>
      <c r="H229" s="23">
        <f>E225*F229*G229</f>
        <v>1.82331</v>
      </c>
      <c r="S229" s="17">
        <v>204</v>
      </c>
    </row>
    <row r="230" ht="15.75" customHeight="1" spans="1:19">
      <c r="A230" s="20"/>
      <c r="B230" s="21"/>
      <c r="C230" s="45" t="s">
        <v>807</v>
      </c>
      <c r="D230" s="21"/>
      <c r="E230" s="23"/>
      <c r="F230" s="49"/>
      <c r="G230" s="50"/>
      <c r="H230" s="23"/>
    </row>
    <row r="231" ht="15.75" customHeight="1" spans="1:19">
      <c r="A231" s="20"/>
      <c r="B231" s="21" t="s">
        <v>626</v>
      </c>
      <c r="C231" s="22" t="s">
        <v>627</v>
      </c>
      <c r="D231" s="21" t="s">
        <v>596</v>
      </c>
      <c r="E231" s="23"/>
      <c r="F231" s="49">
        <v>0.085</v>
      </c>
      <c r="G231" s="50">
        <v>1</v>
      </c>
      <c r="H231" s="23">
        <f>E225*F231*G231</f>
        <v>0.574005</v>
      </c>
      <c r="S231" s="17">
        <v>3012</v>
      </c>
    </row>
    <row r="232" ht="40.5" customHeight="1" spans="1:19">
      <c r="A232" s="38">
        <v>34</v>
      </c>
      <c r="B232" s="39" t="s">
        <v>159</v>
      </c>
      <c r="C232" s="40" t="s">
        <v>160</v>
      </c>
      <c r="D232" s="39" t="s">
        <v>107</v>
      </c>
      <c r="E232" s="148">
        <v>1.08</v>
      </c>
      <c r="F232" s="49"/>
      <c r="G232" s="50"/>
      <c r="H232" s="23"/>
    </row>
    <row r="233" ht="15.75" customHeight="1" spans="1:19">
      <c r="A233" s="20"/>
      <c r="B233" s="21"/>
      <c r="C233" s="45" t="s">
        <v>803</v>
      </c>
      <c r="D233" s="21"/>
      <c r="E233" s="23"/>
      <c r="F233" s="49"/>
      <c r="G233" s="50"/>
      <c r="H233" s="23"/>
    </row>
    <row r="234" ht="15.75" customHeight="1" spans="1:19">
      <c r="A234" s="20"/>
      <c r="B234" s="21" t="s">
        <v>475</v>
      </c>
      <c r="C234" s="22" t="s">
        <v>476</v>
      </c>
      <c r="D234" s="21" t="s">
        <v>107</v>
      </c>
      <c r="E234" s="23"/>
      <c r="F234" s="49">
        <v>1.22</v>
      </c>
      <c r="G234" s="50">
        <v>1</v>
      </c>
      <c r="H234" s="23">
        <f>E232*F234*G234</f>
        <v>1.3176</v>
      </c>
      <c r="Q234" s="17">
        <v>23160</v>
      </c>
      <c r="S234" s="17">
        <v>104</v>
      </c>
    </row>
    <row r="235" ht="15.75" customHeight="1" spans="1:19">
      <c r="A235" s="20"/>
      <c r="B235" s="21" t="s">
        <v>804</v>
      </c>
      <c r="C235" s="22" t="s">
        <v>805</v>
      </c>
      <c r="D235" s="21" t="s">
        <v>806</v>
      </c>
      <c r="E235" s="23"/>
      <c r="F235" s="49">
        <v>2</v>
      </c>
      <c r="G235" s="50"/>
      <c r="H235" s="23"/>
      <c r="M235" s="17">
        <v>7905.6</v>
      </c>
      <c r="O235" s="17">
        <v>8515.91232</v>
      </c>
    </row>
    <row r="236" ht="15.75" customHeight="1" spans="1:19">
      <c r="A236" s="20"/>
      <c r="B236" s="21"/>
      <c r="C236" s="45" t="s">
        <v>802</v>
      </c>
      <c r="D236" s="21"/>
      <c r="E236" s="23"/>
      <c r="F236" s="49"/>
      <c r="G236" s="50"/>
      <c r="H236" s="23"/>
    </row>
    <row r="237" ht="15.75" customHeight="1" spans="1:19">
      <c r="A237" s="20"/>
      <c r="B237" s="21" t="s">
        <v>584</v>
      </c>
      <c r="C237" s="22" t="s">
        <v>585</v>
      </c>
      <c r="D237" s="21" t="s">
        <v>586</v>
      </c>
      <c r="E237" s="23"/>
      <c r="F237" s="49">
        <v>0.45</v>
      </c>
      <c r="G237" s="50">
        <v>1</v>
      </c>
      <c r="H237" s="23">
        <f>E232*F237*G237</f>
        <v>0.486</v>
      </c>
      <c r="S237" s="17">
        <v>203</v>
      </c>
    </row>
    <row r="238" ht="40.5" customHeight="1" spans="1:19">
      <c r="A238" s="38">
        <v>35</v>
      </c>
      <c r="B238" s="39" t="s">
        <v>305</v>
      </c>
      <c r="C238" s="40" t="s">
        <v>306</v>
      </c>
      <c r="D238" s="39" t="s">
        <v>47</v>
      </c>
      <c r="E238" s="148">
        <v>0.029</v>
      </c>
      <c r="F238" s="49"/>
      <c r="G238" s="50"/>
      <c r="H238" s="23"/>
    </row>
    <row r="239" ht="15.75" customHeight="1" spans="1:19">
      <c r="A239" s="20"/>
      <c r="B239" s="21"/>
      <c r="C239" s="45" t="s">
        <v>803</v>
      </c>
      <c r="D239" s="21"/>
      <c r="E239" s="23"/>
      <c r="F239" s="49"/>
      <c r="G239" s="50"/>
      <c r="H239" s="23"/>
    </row>
    <row r="240" ht="15.75" customHeight="1" spans="1:19">
      <c r="A240" s="20"/>
      <c r="B240" s="21" t="s">
        <v>527</v>
      </c>
      <c r="C240" s="22" t="s">
        <v>528</v>
      </c>
      <c r="D240" s="21" t="s">
        <v>107</v>
      </c>
      <c r="E240" s="23"/>
      <c r="F240" s="49">
        <v>0.936</v>
      </c>
      <c r="G240" s="50">
        <v>1</v>
      </c>
      <c r="H240" s="23">
        <f>E238*F240*G240</f>
        <v>0.027144</v>
      </c>
      <c r="Q240" s="17">
        <v>0</v>
      </c>
      <c r="S240" s="17">
        <v>1018</v>
      </c>
    </row>
    <row r="241" ht="15.75" customHeight="1" spans="1:19">
      <c r="A241" s="20"/>
      <c r="B241" s="21" t="s">
        <v>524</v>
      </c>
      <c r="C241" s="22" t="s">
        <v>525</v>
      </c>
      <c r="D241" s="21" t="s">
        <v>107</v>
      </c>
      <c r="E241" s="23"/>
      <c r="F241" s="49">
        <v>0.252</v>
      </c>
      <c r="G241" s="50">
        <v>1</v>
      </c>
      <c r="H241" s="23">
        <f>E238*F241*G241</f>
        <v>0.007308</v>
      </c>
      <c r="Q241" s="17">
        <v>0</v>
      </c>
      <c r="S241" s="17">
        <v>1017</v>
      </c>
    </row>
    <row r="242" ht="15.75" customHeight="1" spans="1:19">
      <c r="A242" s="20"/>
      <c r="B242" s="21" t="s">
        <v>520</v>
      </c>
      <c r="C242" s="22" t="s">
        <v>521</v>
      </c>
      <c r="D242" s="21" t="s">
        <v>107</v>
      </c>
      <c r="E242" s="23"/>
      <c r="F242" s="49">
        <v>0.402</v>
      </c>
      <c r="G242" s="50">
        <v>1</v>
      </c>
      <c r="H242" s="23">
        <f>E238*F242*G242</f>
        <v>0.011658</v>
      </c>
      <c r="Q242" s="17">
        <v>0</v>
      </c>
      <c r="S242" s="17">
        <v>1016</v>
      </c>
    </row>
    <row r="243" ht="15.75" customHeight="1" spans="1:19">
      <c r="A243" s="20"/>
      <c r="B243" s="21" t="s">
        <v>512</v>
      </c>
      <c r="C243" s="22" t="s">
        <v>513</v>
      </c>
      <c r="D243" s="21" t="s">
        <v>499</v>
      </c>
      <c r="E243" s="23"/>
      <c r="F243" s="49">
        <v>18</v>
      </c>
      <c r="G243" s="50">
        <v>1</v>
      </c>
      <c r="H243" s="23">
        <f>E238*F243*G243</f>
        <v>0.522</v>
      </c>
      <c r="Q243" s="17">
        <v>0</v>
      </c>
      <c r="S243" s="17">
        <v>1014</v>
      </c>
    </row>
    <row r="244" ht="15.75" customHeight="1" spans="1:19">
      <c r="A244" s="20"/>
      <c r="B244" s="21" t="s">
        <v>804</v>
      </c>
      <c r="C244" s="22" t="s">
        <v>805</v>
      </c>
      <c r="D244" s="21" t="s">
        <v>806</v>
      </c>
      <c r="E244" s="23"/>
      <c r="F244" s="49">
        <v>1</v>
      </c>
      <c r="G244" s="50"/>
      <c r="H244" s="23"/>
      <c r="M244" s="17">
        <v>1641.69</v>
      </c>
      <c r="O244" s="17">
        <v>1641.69</v>
      </c>
    </row>
    <row r="245" ht="15.75" customHeight="1" spans="1:19">
      <c r="A245" s="20"/>
      <c r="B245" s="21"/>
      <c r="C245" s="45" t="s">
        <v>802</v>
      </c>
      <c r="D245" s="21"/>
      <c r="E245" s="23"/>
      <c r="F245" s="49"/>
      <c r="G245" s="50"/>
      <c r="H245" s="23"/>
    </row>
    <row r="246" ht="15.75" customHeight="1" spans="1:19">
      <c r="A246" s="20"/>
      <c r="B246" s="21" t="s">
        <v>588</v>
      </c>
      <c r="C246" s="22" t="s">
        <v>589</v>
      </c>
      <c r="D246" s="21" t="s">
        <v>586</v>
      </c>
      <c r="E246" s="23"/>
      <c r="F246" s="49">
        <v>36.56</v>
      </c>
      <c r="G246" s="50">
        <v>1</v>
      </c>
      <c r="H246" s="23">
        <f>E238*F246*G246</f>
        <v>1.06024</v>
      </c>
      <c r="S246" s="17">
        <v>204</v>
      </c>
    </row>
    <row r="247" ht="53.25" customHeight="1" spans="1:19">
      <c r="A247" s="38">
        <v>36</v>
      </c>
      <c r="B247" s="39" t="s">
        <v>179</v>
      </c>
      <c r="C247" s="40" t="s">
        <v>180</v>
      </c>
      <c r="D247" s="39" t="s">
        <v>107</v>
      </c>
      <c r="E247" s="148">
        <v>1.08</v>
      </c>
      <c r="F247" s="49"/>
      <c r="G247" s="50"/>
      <c r="H247" s="23"/>
    </row>
    <row r="248" ht="15.75" customHeight="1" spans="1:19">
      <c r="A248" s="20"/>
      <c r="B248" s="21"/>
      <c r="C248" s="45" t="s">
        <v>803</v>
      </c>
      <c r="D248" s="21"/>
      <c r="E248" s="23"/>
      <c r="F248" s="49"/>
      <c r="G248" s="50"/>
      <c r="H248" s="23"/>
    </row>
    <row r="249" ht="15.75" customHeight="1" spans="1:19">
      <c r="A249" s="20"/>
      <c r="B249" s="21" t="s">
        <v>574</v>
      </c>
      <c r="C249" s="22" t="s">
        <v>575</v>
      </c>
      <c r="D249" s="21" t="s">
        <v>499</v>
      </c>
      <c r="E249" s="23"/>
      <c r="F249" s="49">
        <v>210.125</v>
      </c>
      <c r="G249" s="50">
        <v>1</v>
      </c>
      <c r="H249" s="23">
        <f>E247*F249*G249</f>
        <v>226.935</v>
      </c>
      <c r="S249" s="17">
        <v>1032</v>
      </c>
    </row>
    <row r="250" ht="15.75" customHeight="1" spans="1:19">
      <c r="A250" s="20"/>
      <c r="B250" s="21" t="s">
        <v>483</v>
      </c>
      <c r="C250" s="22" t="s">
        <v>484</v>
      </c>
      <c r="D250" s="21" t="s">
        <v>107</v>
      </c>
      <c r="E250" s="23"/>
      <c r="F250" s="49">
        <v>0.562725</v>
      </c>
      <c r="G250" s="50">
        <v>1</v>
      </c>
      <c r="H250" s="23">
        <f>E247*F250*G250</f>
        <v>0.607743</v>
      </c>
      <c r="S250" s="17">
        <v>106</v>
      </c>
    </row>
    <row r="251" ht="15.75" customHeight="1" spans="1:19">
      <c r="A251" s="20"/>
      <c r="B251" s="21" t="s">
        <v>508</v>
      </c>
      <c r="C251" s="22" t="s">
        <v>509</v>
      </c>
      <c r="D251" s="21" t="s">
        <v>107</v>
      </c>
      <c r="E251" s="23"/>
      <c r="F251" s="49">
        <v>0.91225</v>
      </c>
      <c r="G251" s="50">
        <v>1</v>
      </c>
      <c r="H251" s="23">
        <f>E247*F251*G251</f>
        <v>0.98523</v>
      </c>
      <c r="S251" s="17">
        <v>1013</v>
      </c>
    </row>
    <row r="252" ht="15.75" customHeight="1" spans="1:19">
      <c r="A252" s="20"/>
      <c r="B252" s="21" t="s">
        <v>530</v>
      </c>
      <c r="C252" s="22" t="s">
        <v>531</v>
      </c>
      <c r="D252" s="21" t="s">
        <v>532</v>
      </c>
      <c r="E252" s="23"/>
      <c r="F252" s="49">
        <v>176.3</v>
      </c>
      <c r="G252" s="50">
        <v>1</v>
      </c>
      <c r="H252" s="23">
        <f>E247*F252*G252</f>
        <v>190.404</v>
      </c>
      <c r="S252" s="17">
        <v>1019</v>
      </c>
    </row>
    <row r="253" ht="15.75" customHeight="1" spans="1:19">
      <c r="A253" s="20"/>
      <c r="B253" s="21"/>
      <c r="C253" s="45" t="s">
        <v>802</v>
      </c>
      <c r="D253" s="21"/>
      <c r="E253" s="23"/>
      <c r="F253" s="49"/>
      <c r="G253" s="50"/>
      <c r="H253" s="23"/>
    </row>
    <row r="254" ht="15.75" customHeight="1" spans="1:19">
      <c r="A254" s="20"/>
      <c r="B254" s="21" t="s">
        <v>588</v>
      </c>
      <c r="C254" s="22" t="s">
        <v>589</v>
      </c>
      <c r="D254" s="21" t="s">
        <v>586</v>
      </c>
      <c r="E254" s="23"/>
      <c r="F254" s="49">
        <v>1.07</v>
      </c>
      <c r="G254" s="50">
        <v>1</v>
      </c>
      <c r="H254" s="23">
        <f>E247*F254*G254</f>
        <v>1.1556</v>
      </c>
      <c r="S254" s="17">
        <v>204</v>
      </c>
    </row>
    <row r="255" ht="15.75" customHeight="1" spans="1:19">
      <c r="A255" s="20"/>
      <c r="B255" s="21"/>
      <c r="C255" s="45" t="s">
        <v>807</v>
      </c>
      <c r="D255" s="21"/>
      <c r="E255" s="23"/>
      <c r="F255" s="49"/>
      <c r="G255" s="50"/>
      <c r="H255" s="23"/>
    </row>
    <row r="256" ht="15.75" customHeight="1" spans="1:19">
      <c r="A256" s="20"/>
      <c r="B256" s="21" t="s">
        <v>650</v>
      </c>
      <c r="C256" s="22" t="s">
        <v>651</v>
      </c>
      <c r="D256" s="21" t="s">
        <v>596</v>
      </c>
      <c r="E256" s="23"/>
      <c r="F256" s="49">
        <v>0.095</v>
      </c>
      <c r="G256" s="50">
        <v>1</v>
      </c>
      <c r="H256" s="23">
        <f>E247*F256*G256</f>
        <v>0.1026</v>
      </c>
      <c r="S256" s="17">
        <v>3020</v>
      </c>
    </row>
    <row r="257" ht="15.75" customHeight="1" spans="1:19">
      <c r="A257" s="20"/>
      <c r="B257" s="21" t="s">
        <v>635</v>
      </c>
      <c r="C257" s="22" t="s">
        <v>636</v>
      </c>
      <c r="D257" s="21" t="s">
        <v>596</v>
      </c>
      <c r="E257" s="23"/>
      <c r="F257" s="49">
        <v>0.089</v>
      </c>
      <c r="G257" s="50">
        <v>1</v>
      </c>
      <c r="H257" s="23">
        <f>E247*F257*G257</f>
        <v>0.09612</v>
      </c>
      <c r="S257" s="17">
        <v>3015</v>
      </c>
    </row>
    <row r="258" ht="28.5" customHeight="1" spans="1:19">
      <c r="A258" s="38">
        <v>37</v>
      </c>
      <c r="B258" s="39" t="s">
        <v>305</v>
      </c>
      <c r="C258" s="40" t="s">
        <v>310</v>
      </c>
      <c r="D258" s="39" t="s">
        <v>47</v>
      </c>
      <c r="E258" s="148">
        <v>0.029</v>
      </c>
      <c r="F258" s="49"/>
      <c r="G258" s="50"/>
      <c r="H258" s="23"/>
    </row>
    <row r="259" ht="15.75" customHeight="1" spans="1:19">
      <c r="A259" s="20"/>
      <c r="B259" s="21"/>
      <c r="C259" s="45" t="s">
        <v>803</v>
      </c>
      <c r="D259" s="21"/>
      <c r="E259" s="23"/>
      <c r="F259" s="49"/>
      <c r="G259" s="50"/>
      <c r="H259" s="23"/>
    </row>
    <row r="260" ht="15.75" customHeight="1" spans="1:19">
      <c r="A260" s="20"/>
      <c r="B260" s="21" t="s">
        <v>527</v>
      </c>
      <c r="C260" s="22" t="s">
        <v>528</v>
      </c>
      <c r="D260" s="21" t="s">
        <v>107</v>
      </c>
      <c r="E260" s="23"/>
      <c r="F260" s="49">
        <v>0.936</v>
      </c>
      <c r="G260" s="50">
        <v>1</v>
      </c>
      <c r="H260" s="23">
        <f>E258*F260*G260</f>
        <v>0.027144</v>
      </c>
      <c r="Q260" s="17">
        <v>0</v>
      </c>
      <c r="S260" s="17">
        <v>1018</v>
      </c>
    </row>
    <row r="261" ht="15.75" customHeight="1" spans="1:19">
      <c r="A261" s="20"/>
      <c r="B261" s="21" t="s">
        <v>524</v>
      </c>
      <c r="C261" s="22" t="s">
        <v>525</v>
      </c>
      <c r="D261" s="21" t="s">
        <v>107</v>
      </c>
      <c r="E261" s="23"/>
      <c r="F261" s="49">
        <v>0.252</v>
      </c>
      <c r="G261" s="50">
        <v>1</v>
      </c>
      <c r="H261" s="23">
        <f>E258*F261*G261</f>
        <v>0.007308</v>
      </c>
      <c r="Q261" s="17">
        <v>0</v>
      </c>
      <c r="S261" s="17">
        <v>1017</v>
      </c>
    </row>
    <row r="262" ht="15.75" customHeight="1" spans="1:19">
      <c r="A262" s="20"/>
      <c r="B262" s="21" t="s">
        <v>520</v>
      </c>
      <c r="C262" s="22" t="s">
        <v>521</v>
      </c>
      <c r="D262" s="21" t="s">
        <v>107</v>
      </c>
      <c r="E262" s="23"/>
      <c r="F262" s="49">
        <v>0.402</v>
      </c>
      <c r="G262" s="50">
        <v>1</v>
      </c>
      <c r="H262" s="23">
        <f>E258*F262*G262</f>
        <v>0.011658</v>
      </c>
      <c r="Q262" s="17">
        <v>0</v>
      </c>
      <c r="S262" s="17">
        <v>1016</v>
      </c>
    </row>
    <row r="263" ht="15.75" customHeight="1" spans="1:19">
      <c r="A263" s="20"/>
      <c r="B263" s="21" t="s">
        <v>512</v>
      </c>
      <c r="C263" s="22" t="s">
        <v>513</v>
      </c>
      <c r="D263" s="21" t="s">
        <v>499</v>
      </c>
      <c r="E263" s="23"/>
      <c r="F263" s="49">
        <v>18</v>
      </c>
      <c r="G263" s="50">
        <v>1</v>
      </c>
      <c r="H263" s="23">
        <f>E258*F263*G263</f>
        <v>0.522</v>
      </c>
      <c r="Q263" s="17">
        <v>0</v>
      </c>
      <c r="S263" s="17">
        <v>1014</v>
      </c>
    </row>
    <row r="264" ht="15.75" customHeight="1" spans="1:19">
      <c r="A264" s="20"/>
      <c r="B264" s="21" t="s">
        <v>804</v>
      </c>
      <c r="C264" s="22" t="s">
        <v>805</v>
      </c>
      <c r="D264" s="21" t="s">
        <v>806</v>
      </c>
      <c r="E264" s="23"/>
      <c r="F264" s="49">
        <v>1</v>
      </c>
      <c r="G264" s="50"/>
      <c r="H264" s="23"/>
      <c r="M264" s="17">
        <v>1641.69</v>
      </c>
      <c r="O264" s="17">
        <v>1641.69</v>
      </c>
    </row>
    <row r="265" ht="15.75" customHeight="1" spans="1:19">
      <c r="A265" s="20"/>
      <c r="B265" s="21"/>
      <c r="C265" s="45" t="s">
        <v>802</v>
      </c>
      <c r="D265" s="21"/>
      <c r="E265" s="23"/>
      <c r="F265" s="49"/>
      <c r="G265" s="50"/>
      <c r="H265" s="23"/>
    </row>
    <row r="266" ht="15.75" customHeight="1" spans="1:19">
      <c r="A266" s="20"/>
      <c r="B266" s="21" t="s">
        <v>588</v>
      </c>
      <c r="C266" s="22" t="s">
        <v>589</v>
      </c>
      <c r="D266" s="21" t="s">
        <v>586</v>
      </c>
      <c r="E266" s="23"/>
      <c r="F266" s="49">
        <v>36.56</v>
      </c>
      <c r="G266" s="50">
        <v>1</v>
      </c>
      <c r="H266" s="23">
        <f>E258*F266*G266</f>
        <v>1.06024</v>
      </c>
      <c r="S266" s="17">
        <v>204</v>
      </c>
    </row>
    <row r="267" ht="53.25" customHeight="1" spans="1:19">
      <c r="A267" s="38">
        <v>38</v>
      </c>
      <c r="B267" s="39" t="s">
        <v>179</v>
      </c>
      <c r="C267" s="40" t="s">
        <v>180</v>
      </c>
      <c r="D267" s="39" t="s">
        <v>107</v>
      </c>
      <c r="E267" s="148">
        <v>1.08</v>
      </c>
      <c r="F267" s="49"/>
      <c r="G267" s="50"/>
      <c r="H267" s="23"/>
    </row>
    <row r="268" ht="15.75" customHeight="1" spans="1:19">
      <c r="A268" s="20"/>
      <c r="B268" s="21"/>
      <c r="C268" s="45" t="s">
        <v>803</v>
      </c>
      <c r="D268" s="21"/>
      <c r="E268" s="23"/>
      <c r="F268" s="49"/>
      <c r="G268" s="50"/>
      <c r="H268" s="23"/>
    </row>
    <row r="269" ht="15.75" customHeight="1" spans="1:19">
      <c r="A269" s="20"/>
      <c r="B269" s="21" t="s">
        <v>574</v>
      </c>
      <c r="C269" s="22" t="s">
        <v>575</v>
      </c>
      <c r="D269" s="21" t="s">
        <v>499</v>
      </c>
      <c r="E269" s="23"/>
      <c r="F269" s="49">
        <v>210.125</v>
      </c>
      <c r="G269" s="50">
        <v>1</v>
      </c>
      <c r="H269" s="23">
        <f>E267*F269*G269</f>
        <v>226.935</v>
      </c>
      <c r="S269" s="17">
        <v>1032</v>
      </c>
    </row>
    <row r="270" ht="15.75" customHeight="1" spans="1:19">
      <c r="A270" s="20"/>
      <c r="B270" s="21" t="s">
        <v>483</v>
      </c>
      <c r="C270" s="22" t="s">
        <v>484</v>
      </c>
      <c r="D270" s="21" t="s">
        <v>107</v>
      </c>
      <c r="E270" s="23"/>
      <c r="F270" s="49">
        <v>0.562725</v>
      </c>
      <c r="G270" s="50">
        <v>1</v>
      </c>
      <c r="H270" s="23">
        <f>E267*F270*G270</f>
        <v>0.607743</v>
      </c>
      <c r="S270" s="17">
        <v>106</v>
      </c>
    </row>
    <row r="271" ht="15.75" customHeight="1" spans="1:19">
      <c r="A271" s="20"/>
      <c r="B271" s="21" t="s">
        <v>508</v>
      </c>
      <c r="C271" s="22" t="s">
        <v>509</v>
      </c>
      <c r="D271" s="21" t="s">
        <v>107</v>
      </c>
      <c r="E271" s="23"/>
      <c r="F271" s="49">
        <v>0.91225</v>
      </c>
      <c r="G271" s="50">
        <v>1</v>
      </c>
      <c r="H271" s="23">
        <f>E267*F271*G271</f>
        <v>0.98523</v>
      </c>
      <c r="S271" s="17">
        <v>1013</v>
      </c>
    </row>
    <row r="272" ht="15.75" customHeight="1" spans="1:19">
      <c r="A272" s="20"/>
      <c r="B272" s="21" t="s">
        <v>530</v>
      </c>
      <c r="C272" s="22" t="s">
        <v>531</v>
      </c>
      <c r="D272" s="21" t="s">
        <v>532</v>
      </c>
      <c r="E272" s="23"/>
      <c r="F272" s="49">
        <v>176.3</v>
      </c>
      <c r="G272" s="50">
        <v>1</v>
      </c>
      <c r="H272" s="23">
        <f>E267*F272*G272</f>
        <v>190.404</v>
      </c>
      <c r="S272" s="17">
        <v>1019</v>
      </c>
    </row>
    <row r="273" ht="15.75" customHeight="1" spans="1:19">
      <c r="A273" s="20"/>
      <c r="B273" s="21"/>
      <c r="C273" s="45" t="s">
        <v>802</v>
      </c>
      <c r="D273" s="21"/>
      <c r="E273" s="23"/>
      <c r="F273" s="49"/>
      <c r="G273" s="50"/>
      <c r="H273" s="23"/>
    </row>
    <row r="274" ht="15.75" customHeight="1" spans="1:19">
      <c r="A274" s="20"/>
      <c r="B274" s="21" t="s">
        <v>588</v>
      </c>
      <c r="C274" s="22" t="s">
        <v>589</v>
      </c>
      <c r="D274" s="21" t="s">
        <v>586</v>
      </c>
      <c r="E274" s="23"/>
      <c r="F274" s="49">
        <v>1.07</v>
      </c>
      <c r="G274" s="50">
        <v>1</v>
      </c>
      <c r="H274" s="23">
        <f>E267*F274*G274</f>
        <v>1.1556</v>
      </c>
      <c r="S274" s="17">
        <v>204</v>
      </c>
    </row>
    <row r="275" ht="15.75" customHeight="1" spans="1:19">
      <c r="A275" s="20"/>
      <c r="B275" s="21"/>
      <c r="C275" s="45" t="s">
        <v>807</v>
      </c>
      <c r="D275" s="21"/>
      <c r="E275" s="23"/>
      <c r="F275" s="49"/>
      <c r="G275" s="50"/>
      <c r="H275" s="23"/>
    </row>
    <row r="276" ht="15.75" customHeight="1" spans="1:19">
      <c r="A276" s="20"/>
      <c r="B276" s="21" t="s">
        <v>650</v>
      </c>
      <c r="C276" s="22" t="s">
        <v>651</v>
      </c>
      <c r="D276" s="21" t="s">
        <v>596</v>
      </c>
      <c r="E276" s="23"/>
      <c r="F276" s="49">
        <v>0.095</v>
      </c>
      <c r="G276" s="50">
        <v>1</v>
      </c>
      <c r="H276" s="23">
        <f>E267*F276*G276</f>
        <v>0.1026</v>
      </c>
      <c r="S276" s="17">
        <v>3020</v>
      </c>
    </row>
    <row r="277" ht="15.75" customHeight="1" spans="1:19">
      <c r="A277" s="20"/>
      <c r="B277" s="21" t="s">
        <v>635</v>
      </c>
      <c r="C277" s="22" t="s">
        <v>636</v>
      </c>
      <c r="D277" s="21" t="s">
        <v>596</v>
      </c>
      <c r="E277" s="23"/>
      <c r="F277" s="49">
        <v>0.089</v>
      </c>
      <c r="G277" s="50">
        <v>1</v>
      </c>
      <c r="H277" s="23">
        <f>E267*F277*G277</f>
        <v>0.09612</v>
      </c>
      <c r="S277" s="17">
        <v>3015</v>
      </c>
    </row>
    <row r="278" ht="40.5" customHeight="1" spans="1:19">
      <c r="A278" s="38">
        <v>39</v>
      </c>
      <c r="B278" s="39" t="s">
        <v>315</v>
      </c>
      <c r="C278" s="40" t="s">
        <v>316</v>
      </c>
      <c r="D278" s="39" t="s">
        <v>107</v>
      </c>
      <c r="E278" s="148">
        <v>1.024</v>
      </c>
      <c r="F278" s="49"/>
      <c r="G278" s="50"/>
      <c r="H278" s="23"/>
    </row>
    <row r="279" ht="15.75" customHeight="1" spans="1:19">
      <c r="A279" s="20"/>
      <c r="B279" s="21"/>
      <c r="C279" s="45" t="s">
        <v>803</v>
      </c>
      <c r="D279" s="21"/>
      <c r="E279" s="23"/>
      <c r="F279" s="49"/>
      <c r="G279" s="50"/>
      <c r="H279" s="23"/>
    </row>
    <row r="280" ht="15.75" customHeight="1" spans="1:19">
      <c r="A280" s="20"/>
      <c r="B280" s="21" t="s">
        <v>515</v>
      </c>
      <c r="C280" s="22" t="s">
        <v>516</v>
      </c>
      <c r="D280" s="21" t="s">
        <v>517</v>
      </c>
      <c r="E280" s="23"/>
      <c r="F280" s="49">
        <v>550</v>
      </c>
      <c r="G280" s="50">
        <v>1</v>
      </c>
      <c r="H280" s="23">
        <f>E278*F280*G280</f>
        <v>563.2</v>
      </c>
      <c r="Q280" s="17">
        <v>0</v>
      </c>
      <c r="S280" s="17">
        <v>1015</v>
      </c>
    </row>
    <row r="281" ht="15.75" customHeight="1" spans="1:19">
      <c r="A281" s="20"/>
      <c r="B281" s="21" t="s">
        <v>578</v>
      </c>
      <c r="C281" s="22" t="s">
        <v>579</v>
      </c>
      <c r="D281" s="21" t="s">
        <v>499</v>
      </c>
      <c r="E281" s="23"/>
      <c r="F281" s="49">
        <v>87.12</v>
      </c>
      <c r="G281" s="50">
        <v>1</v>
      </c>
      <c r="H281" s="23">
        <f>E278*F281*G281</f>
        <v>89.21088</v>
      </c>
      <c r="Q281" s="17">
        <v>0</v>
      </c>
      <c r="S281" s="17">
        <v>1033</v>
      </c>
    </row>
    <row r="282" ht="15.75" customHeight="1" spans="1:19">
      <c r="A282" s="20"/>
      <c r="B282" s="21" t="s">
        <v>479</v>
      </c>
      <c r="C282" s="22" t="s">
        <v>480</v>
      </c>
      <c r="D282" s="21" t="s">
        <v>107</v>
      </c>
      <c r="E282" s="23"/>
      <c r="F282" s="49">
        <v>0.3927</v>
      </c>
      <c r="G282" s="50">
        <v>1</v>
      </c>
      <c r="H282" s="23">
        <f>E278*F282*G282</f>
        <v>0.4021248</v>
      </c>
      <c r="Q282" s="17">
        <v>23160</v>
      </c>
      <c r="S282" s="17">
        <v>105</v>
      </c>
    </row>
    <row r="283" ht="15.75" customHeight="1" spans="1:19">
      <c r="A283" s="20"/>
      <c r="B283" s="21" t="s">
        <v>530</v>
      </c>
      <c r="C283" s="22" t="s">
        <v>531</v>
      </c>
      <c r="D283" s="21" t="s">
        <v>532</v>
      </c>
      <c r="E283" s="23"/>
      <c r="F283" s="49">
        <v>90.75</v>
      </c>
      <c r="G283" s="50">
        <v>1</v>
      </c>
      <c r="H283" s="23">
        <f>E278*F283*G283</f>
        <v>92.928</v>
      </c>
      <c r="Q283" s="17">
        <v>0</v>
      </c>
      <c r="S283" s="17">
        <v>1019</v>
      </c>
    </row>
    <row r="284" ht="15.75" customHeight="1" spans="1:19">
      <c r="A284" s="20"/>
      <c r="B284" s="21" t="s">
        <v>804</v>
      </c>
      <c r="C284" s="22" t="s">
        <v>805</v>
      </c>
      <c r="D284" s="21" t="s">
        <v>806</v>
      </c>
      <c r="E284" s="23"/>
      <c r="F284" s="49">
        <v>5.5</v>
      </c>
      <c r="G284" s="50"/>
      <c r="H284" s="23"/>
      <c r="M284" s="17">
        <v>64709.4652317696</v>
      </c>
      <c r="O284" s="17">
        <v>65221.6918020096</v>
      </c>
    </row>
    <row r="285" ht="15.75" customHeight="1" spans="1:19">
      <c r="A285" s="20"/>
      <c r="B285" s="21"/>
      <c r="C285" s="45" t="s">
        <v>802</v>
      </c>
      <c r="D285" s="21"/>
      <c r="E285" s="23"/>
      <c r="F285" s="49"/>
      <c r="G285" s="50"/>
      <c r="H285" s="23"/>
    </row>
    <row r="286" ht="15.75" customHeight="1" spans="1:19">
      <c r="A286" s="20"/>
      <c r="B286" s="21" t="s">
        <v>588</v>
      </c>
      <c r="C286" s="22" t="s">
        <v>589</v>
      </c>
      <c r="D286" s="21" t="s">
        <v>586</v>
      </c>
      <c r="E286" s="23"/>
      <c r="F286" s="49">
        <v>3.2</v>
      </c>
      <c r="G286" s="50">
        <v>1</v>
      </c>
      <c r="H286" s="23">
        <f>E278*F286*G286</f>
        <v>3.2768</v>
      </c>
      <c r="S286" s="17">
        <v>204</v>
      </c>
    </row>
    <row r="287" ht="15.75" customHeight="1" spans="1:19">
      <c r="A287" s="20"/>
      <c r="B287" s="21"/>
      <c r="C287" s="45" t="s">
        <v>807</v>
      </c>
      <c r="D287" s="21"/>
      <c r="E287" s="23"/>
      <c r="F287" s="49"/>
      <c r="G287" s="50"/>
      <c r="H287" s="23"/>
    </row>
    <row r="288" ht="15.75" customHeight="1" spans="1:19">
      <c r="A288" s="20"/>
      <c r="B288" s="21" t="s">
        <v>653</v>
      </c>
      <c r="C288" s="22" t="s">
        <v>654</v>
      </c>
      <c r="D288" s="21" t="s">
        <v>596</v>
      </c>
      <c r="E288" s="23"/>
      <c r="F288" s="49">
        <v>0.039</v>
      </c>
      <c r="G288" s="50">
        <v>1</v>
      </c>
      <c r="H288" s="23">
        <f>E278*F288*G288</f>
        <v>0.039936</v>
      </c>
      <c r="S288" s="17">
        <v>3021</v>
      </c>
    </row>
    <row r="289" ht="28.5" customHeight="1" spans="1:19">
      <c r="A289" s="38">
        <v>40</v>
      </c>
      <c r="B289" s="39" t="s">
        <v>322</v>
      </c>
      <c r="C289" s="40" t="s">
        <v>323</v>
      </c>
      <c r="D289" s="39" t="s">
        <v>47</v>
      </c>
      <c r="E289" s="148">
        <v>0.084</v>
      </c>
      <c r="F289" s="49"/>
      <c r="G289" s="50"/>
      <c r="H289" s="23"/>
    </row>
    <row r="290" ht="15.75" customHeight="1" spans="1:19">
      <c r="A290" s="20"/>
      <c r="B290" s="21"/>
      <c r="C290" s="45" t="s">
        <v>803</v>
      </c>
      <c r="D290" s="21"/>
      <c r="E290" s="23"/>
      <c r="F290" s="49"/>
      <c r="G290" s="50"/>
      <c r="H290" s="23"/>
    </row>
    <row r="291" ht="15.75" customHeight="1" spans="1:19">
      <c r="A291" s="20"/>
      <c r="B291" s="21" t="s">
        <v>527</v>
      </c>
      <c r="C291" s="22" t="s">
        <v>528</v>
      </c>
      <c r="D291" s="21" t="s">
        <v>107</v>
      </c>
      <c r="E291" s="23"/>
      <c r="F291" s="49">
        <v>0.794</v>
      </c>
      <c r="G291" s="50">
        <v>1</v>
      </c>
      <c r="H291" s="23">
        <f>E289*F291*G291</f>
        <v>0.066696</v>
      </c>
      <c r="Q291" s="17">
        <v>0</v>
      </c>
      <c r="S291" s="17">
        <v>1018</v>
      </c>
    </row>
    <row r="292" ht="15.75" customHeight="1" spans="1:19">
      <c r="A292" s="20"/>
      <c r="B292" s="21" t="s">
        <v>524</v>
      </c>
      <c r="C292" s="22" t="s">
        <v>525</v>
      </c>
      <c r="D292" s="21" t="s">
        <v>107</v>
      </c>
      <c r="E292" s="23"/>
      <c r="F292" s="49">
        <v>0.189</v>
      </c>
      <c r="G292" s="50">
        <v>1</v>
      </c>
      <c r="H292" s="23">
        <f>E289*F292*G292</f>
        <v>0.015876</v>
      </c>
      <c r="Q292" s="17">
        <v>0</v>
      </c>
      <c r="S292" s="17">
        <v>1017</v>
      </c>
    </row>
    <row r="293" ht="15.75" customHeight="1" spans="1:19">
      <c r="A293" s="20"/>
      <c r="B293" s="21" t="s">
        <v>520</v>
      </c>
      <c r="C293" s="22" t="s">
        <v>521</v>
      </c>
      <c r="D293" s="21" t="s">
        <v>107</v>
      </c>
      <c r="E293" s="23"/>
      <c r="F293" s="49">
        <v>0.957</v>
      </c>
      <c r="G293" s="50">
        <v>1</v>
      </c>
      <c r="H293" s="23">
        <f>E289*F293*G293</f>
        <v>0.080388</v>
      </c>
      <c r="Q293" s="17">
        <v>0</v>
      </c>
      <c r="S293" s="17">
        <v>1016</v>
      </c>
    </row>
    <row r="294" ht="15.75" customHeight="1" spans="1:19">
      <c r="A294" s="20"/>
      <c r="B294" s="21" t="s">
        <v>512</v>
      </c>
      <c r="C294" s="22" t="s">
        <v>513</v>
      </c>
      <c r="D294" s="21" t="s">
        <v>499</v>
      </c>
      <c r="E294" s="23"/>
      <c r="F294" s="49">
        <v>14.29</v>
      </c>
      <c r="G294" s="50">
        <v>1</v>
      </c>
      <c r="H294" s="23">
        <f>E289*F294*G294</f>
        <v>1.20036</v>
      </c>
      <c r="Q294" s="17">
        <v>0</v>
      </c>
      <c r="S294" s="17">
        <v>1014</v>
      </c>
    </row>
    <row r="295" ht="15.75" customHeight="1" spans="1:19">
      <c r="A295" s="20"/>
      <c r="B295" s="21" t="s">
        <v>804</v>
      </c>
      <c r="C295" s="22" t="s">
        <v>805</v>
      </c>
      <c r="D295" s="21" t="s">
        <v>806</v>
      </c>
      <c r="E295" s="23"/>
      <c r="F295" s="49">
        <v>1</v>
      </c>
      <c r="G295" s="50"/>
      <c r="H295" s="23"/>
      <c r="M295" s="17">
        <v>5653.7628</v>
      </c>
      <c r="O295" s="17">
        <v>5653.7628</v>
      </c>
    </row>
    <row r="296" ht="15.75" customHeight="1" spans="1:19">
      <c r="A296" s="20"/>
      <c r="B296" s="21"/>
      <c r="C296" s="45" t="s">
        <v>802</v>
      </c>
      <c r="D296" s="21"/>
      <c r="E296" s="23"/>
      <c r="F296" s="49"/>
      <c r="G296" s="50"/>
      <c r="H296" s="23"/>
    </row>
    <row r="297" ht="15.75" customHeight="1" spans="1:19">
      <c r="A297" s="20"/>
      <c r="B297" s="21" t="s">
        <v>588</v>
      </c>
      <c r="C297" s="22" t="s">
        <v>589</v>
      </c>
      <c r="D297" s="21" t="s">
        <v>586</v>
      </c>
      <c r="E297" s="23"/>
      <c r="F297" s="49">
        <v>27.5</v>
      </c>
      <c r="G297" s="50">
        <v>1</v>
      </c>
      <c r="H297" s="23">
        <f>E289*F297*G297</f>
        <v>2.31</v>
      </c>
      <c r="S297" s="17">
        <v>204</v>
      </c>
    </row>
    <row r="298" ht="53.25" customHeight="1" spans="1:19">
      <c r="A298" s="38">
        <v>41</v>
      </c>
      <c r="B298" s="39" t="s">
        <v>327</v>
      </c>
      <c r="C298" s="40" t="s">
        <v>328</v>
      </c>
      <c r="D298" s="39" t="s">
        <v>188</v>
      </c>
      <c r="E298" s="148">
        <v>0.017</v>
      </c>
      <c r="F298" s="49"/>
      <c r="G298" s="50"/>
      <c r="H298" s="23"/>
    </row>
    <row r="299" ht="15.75" customHeight="1" spans="1:19">
      <c r="A299" s="20"/>
      <c r="B299" s="21"/>
      <c r="C299" s="45" t="s">
        <v>803</v>
      </c>
      <c r="D299" s="21"/>
      <c r="E299" s="23"/>
      <c r="F299" s="49"/>
      <c r="G299" s="50"/>
      <c r="H299" s="23"/>
    </row>
    <row r="300" ht="15.75" customHeight="1" spans="1:19">
      <c r="A300" s="20"/>
      <c r="B300" s="21" t="s">
        <v>558</v>
      </c>
      <c r="C300" s="22" t="s">
        <v>559</v>
      </c>
      <c r="D300" s="21" t="s">
        <v>499</v>
      </c>
      <c r="E300" s="23"/>
      <c r="F300" s="49">
        <v>1005</v>
      </c>
      <c r="G300" s="50">
        <v>1</v>
      </c>
      <c r="H300" s="23">
        <f>E298*F300*G300</f>
        <v>17.085</v>
      </c>
      <c r="S300" s="17">
        <v>1028</v>
      </c>
    </row>
    <row r="301" ht="15.75" customHeight="1" spans="1:19">
      <c r="A301" s="20"/>
      <c r="B301" s="21" t="s">
        <v>501</v>
      </c>
      <c r="C301" s="22" t="s">
        <v>502</v>
      </c>
      <c r="D301" s="21" t="s">
        <v>499</v>
      </c>
      <c r="E301" s="23"/>
      <c r="F301" s="49">
        <v>16.07</v>
      </c>
      <c r="G301" s="50">
        <v>1</v>
      </c>
      <c r="H301" s="23">
        <f>E298*F301*G301</f>
        <v>0.27319</v>
      </c>
      <c r="S301" s="17">
        <v>1011</v>
      </c>
    </row>
    <row r="302" ht="15.75" customHeight="1" spans="1:19">
      <c r="A302" s="20"/>
      <c r="B302" s="21"/>
      <c r="C302" s="45" t="s">
        <v>802</v>
      </c>
      <c r="D302" s="21"/>
      <c r="E302" s="23"/>
      <c r="F302" s="49"/>
      <c r="G302" s="50"/>
      <c r="H302" s="23"/>
    </row>
    <row r="303" ht="15.75" customHeight="1" spans="1:19">
      <c r="A303" s="20"/>
      <c r="B303" s="21" t="s">
        <v>588</v>
      </c>
      <c r="C303" s="22" t="s">
        <v>589</v>
      </c>
      <c r="D303" s="21" t="s">
        <v>586</v>
      </c>
      <c r="E303" s="23"/>
      <c r="F303" s="49">
        <v>15.39</v>
      </c>
      <c r="G303" s="50">
        <v>1</v>
      </c>
      <c r="H303" s="23">
        <f>E298*F303*G303</f>
        <v>0.26163</v>
      </c>
      <c r="S303" s="17">
        <v>204</v>
      </c>
    </row>
    <row r="304" ht="15.75" customHeight="1" spans="1:19">
      <c r="A304" s="20"/>
      <c r="B304" s="21"/>
      <c r="C304" s="45" t="s">
        <v>807</v>
      </c>
      <c r="D304" s="21"/>
      <c r="E304" s="23"/>
      <c r="F304" s="49"/>
      <c r="G304" s="50"/>
      <c r="H304" s="23"/>
    </row>
    <row r="305" ht="15.75" customHeight="1" spans="1:19">
      <c r="A305" s="20"/>
      <c r="B305" s="21" t="s">
        <v>620</v>
      </c>
      <c r="C305" s="22" t="s">
        <v>621</v>
      </c>
      <c r="D305" s="21" t="s">
        <v>596</v>
      </c>
      <c r="E305" s="23"/>
      <c r="F305" s="49">
        <v>0.4</v>
      </c>
      <c r="G305" s="50">
        <v>1</v>
      </c>
      <c r="H305" s="23">
        <f>E298*F305*G305</f>
        <v>0.0068</v>
      </c>
      <c r="S305" s="17">
        <v>3010</v>
      </c>
    </row>
    <row r="306" ht="53.25" customHeight="1" spans="1:19">
      <c r="A306" s="38">
        <v>42</v>
      </c>
      <c r="B306" s="39" t="s">
        <v>333</v>
      </c>
      <c r="C306" s="40" t="s">
        <v>334</v>
      </c>
      <c r="D306" s="39" t="s">
        <v>188</v>
      </c>
      <c r="E306" s="148">
        <v>0.017</v>
      </c>
      <c r="F306" s="49"/>
      <c r="G306" s="50"/>
      <c r="H306" s="23"/>
    </row>
    <row r="307" ht="15.75" customHeight="1" spans="1:19">
      <c r="A307" s="20"/>
      <c r="B307" s="21"/>
      <c r="C307" s="45" t="s">
        <v>803</v>
      </c>
      <c r="D307" s="21"/>
      <c r="E307" s="23"/>
      <c r="F307" s="49"/>
      <c r="G307" s="50"/>
      <c r="H307" s="23"/>
    </row>
    <row r="308" ht="15.75" customHeight="1" spans="1:19">
      <c r="A308" s="20"/>
      <c r="B308" s="21" t="s">
        <v>562</v>
      </c>
      <c r="C308" s="22" t="s">
        <v>563</v>
      </c>
      <c r="D308" s="21" t="s">
        <v>499</v>
      </c>
      <c r="E308" s="23"/>
      <c r="F308" s="49">
        <v>1020</v>
      </c>
      <c r="G308" s="50">
        <v>1</v>
      </c>
      <c r="H308" s="23">
        <f>E306*F308*G308</f>
        <v>17.34</v>
      </c>
      <c r="S308" s="17">
        <v>1029</v>
      </c>
    </row>
    <row r="309" ht="15.75" customHeight="1" spans="1:19">
      <c r="A309" s="20"/>
      <c r="B309" s="21" t="s">
        <v>501</v>
      </c>
      <c r="C309" s="22" t="s">
        <v>502</v>
      </c>
      <c r="D309" s="21" t="s">
        <v>499</v>
      </c>
      <c r="E309" s="23"/>
      <c r="F309" s="49">
        <v>9.28</v>
      </c>
      <c r="G309" s="50">
        <v>1</v>
      </c>
      <c r="H309" s="23">
        <f>E306*F309*G309</f>
        <v>0.15776</v>
      </c>
      <c r="S309" s="17">
        <v>1011</v>
      </c>
    </row>
    <row r="310" ht="15.75" customHeight="1" spans="1:19">
      <c r="A310" s="20"/>
      <c r="B310" s="21" t="s">
        <v>546</v>
      </c>
      <c r="C310" s="22" t="s">
        <v>547</v>
      </c>
      <c r="D310" s="21" t="s">
        <v>499</v>
      </c>
      <c r="E310" s="23"/>
      <c r="F310" s="49">
        <v>4.7</v>
      </c>
      <c r="G310" s="50">
        <v>1</v>
      </c>
      <c r="H310" s="23">
        <f>E306*F310*G310</f>
        <v>0.0799</v>
      </c>
      <c r="S310" s="17">
        <v>1024</v>
      </c>
    </row>
    <row r="311" ht="15.75" customHeight="1" spans="1:19">
      <c r="A311" s="20"/>
      <c r="B311" s="21"/>
      <c r="C311" s="45" t="s">
        <v>802</v>
      </c>
      <c r="D311" s="21"/>
      <c r="E311" s="23"/>
      <c r="F311" s="49"/>
      <c r="G311" s="50"/>
      <c r="H311" s="23"/>
    </row>
    <row r="312" ht="15.75" customHeight="1" spans="1:19">
      <c r="A312" s="20"/>
      <c r="B312" s="21" t="s">
        <v>588</v>
      </c>
      <c r="C312" s="22" t="s">
        <v>589</v>
      </c>
      <c r="D312" s="21" t="s">
        <v>586</v>
      </c>
      <c r="E312" s="23"/>
      <c r="F312" s="49">
        <v>9.24</v>
      </c>
      <c r="G312" s="50">
        <v>1</v>
      </c>
      <c r="H312" s="23">
        <f>E306*F312*G312</f>
        <v>0.15708</v>
      </c>
      <c r="S312" s="17">
        <v>204</v>
      </c>
    </row>
    <row r="313" ht="15.75" customHeight="1" spans="1:19">
      <c r="A313" s="20"/>
      <c r="B313" s="21"/>
      <c r="C313" s="45" t="s">
        <v>807</v>
      </c>
      <c r="D313" s="21"/>
      <c r="E313" s="23"/>
      <c r="F313" s="49"/>
      <c r="G313" s="50"/>
      <c r="H313" s="23"/>
    </row>
    <row r="314" ht="15.75" customHeight="1" spans="1:19">
      <c r="A314" s="20"/>
      <c r="B314" s="21" t="s">
        <v>644</v>
      </c>
      <c r="C314" s="22" t="s">
        <v>645</v>
      </c>
      <c r="D314" s="21" t="s">
        <v>596</v>
      </c>
      <c r="E314" s="23"/>
      <c r="F314" s="49">
        <v>1.133</v>
      </c>
      <c r="G314" s="50">
        <v>1</v>
      </c>
      <c r="H314" s="23">
        <f>E306*F314*G314</f>
        <v>0.019261</v>
      </c>
      <c r="S314" s="17">
        <v>3018</v>
      </c>
    </row>
    <row r="315" ht="15.75" customHeight="1" spans="1:19">
      <c r="A315" s="20"/>
      <c r="B315" s="21" t="s">
        <v>620</v>
      </c>
      <c r="C315" s="22" t="s">
        <v>621</v>
      </c>
      <c r="D315" s="21" t="s">
        <v>596</v>
      </c>
      <c r="E315" s="23"/>
      <c r="F315" s="49">
        <v>0.32</v>
      </c>
      <c r="G315" s="50">
        <v>1</v>
      </c>
      <c r="H315" s="23">
        <f>E306*F315*G315</f>
        <v>0.00544</v>
      </c>
      <c r="S315" s="17">
        <v>3010</v>
      </c>
    </row>
    <row r="316" ht="53.25" customHeight="1" spans="1:19">
      <c r="A316" s="38">
        <v>43</v>
      </c>
      <c r="B316" s="39" t="s">
        <v>341</v>
      </c>
      <c r="C316" s="40" t="s">
        <v>342</v>
      </c>
      <c r="D316" s="39" t="s">
        <v>107</v>
      </c>
      <c r="E316" s="148">
        <v>0.695</v>
      </c>
      <c r="F316" s="49"/>
      <c r="G316" s="50"/>
      <c r="H316" s="23"/>
    </row>
    <row r="317" ht="15.75" customHeight="1" spans="1:19">
      <c r="A317" s="20"/>
      <c r="B317" s="21"/>
      <c r="C317" s="45" t="s">
        <v>803</v>
      </c>
      <c r="D317" s="21"/>
      <c r="E317" s="23"/>
      <c r="F317" s="49"/>
      <c r="G317" s="50"/>
      <c r="H317" s="23"/>
    </row>
    <row r="318" ht="15.75" customHeight="1" spans="1:19">
      <c r="A318" s="20"/>
      <c r="B318" s="21" t="s">
        <v>578</v>
      </c>
      <c r="C318" s="22" t="s">
        <v>579</v>
      </c>
      <c r="D318" s="21" t="s">
        <v>499</v>
      </c>
      <c r="E318" s="23"/>
      <c r="F318" s="49">
        <v>265.475</v>
      </c>
      <c r="G318" s="50">
        <v>1</v>
      </c>
      <c r="H318" s="23">
        <f>E316*F318*G318</f>
        <v>184.505125</v>
      </c>
      <c r="Q318" s="17">
        <v>0</v>
      </c>
      <c r="S318" s="17">
        <v>1033</v>
      </c>
    </row>
    <row r="319" ht="15.75" customHeight="1" spans="1:19">
      <c r="A319" s="20"/>
      <c r="B319" s="21" t="s">
        <v>483</v>
      </c>
      <c r="C319" s="22" t="s">
        <v>484</v>
      </c>
      <c r="D319" s="21" t="s">
        <v>107</v>
      </c>
      <c r="E319" s="23"/>
      <c r="F319" s="49">
        <v>0.5412</v>
      </c>
      <c r="G319" s="50">
        <v>1</v>
      </c>
      <c r="H319" s="23">
        <f>E316*F319*G319</f>
        <v>0.376134</v>
      </c>
      <c r="Q319" s="17">
        <v>23160</v>
      </c>
      <c r="S319" s="17">
        <v>106</v>
      </c>
    </row>
    <row r="320" ht="15.75" customHeight="1" spans="1:19">
      <c r="A320" s="20"/>
      <c r="B320" s="21" t="s">
        <v>504</v>
      </c>
      <c r="C320" s="22" t="s">
        <v>505</v>
      </c>
      <c r="D320" s="21" t="s">
        <v>107</v>
      </c>
      <c r="E320" s="23"/>
      <c r="F320" s="49">
        <v>0.892775</v>
      </c>
      <c r="G320" s="50">
        <v>1</v>
      </c>
      <c r="H320" s="23">
        <f>E316*F320*G320</f>
        <v>0.620478625</v>
      </c>
      <c r="Q320" s="17">
        <v>30295</v>
      </c>
      <c r="S320" s="17">
        <v>1012</v>
      </c>
    </row>
    <row r="321" ht="15.75" customHeight="1" spans="1:19">
      <c r="A321" s="20"/>
      <c r="B321" s="21" t="s">
        <v>530</v>
      </c>
      <c r="C321" s="22" t="s">
        <v>531</v>
      </c>
      <c r="D321" s="21" t="s">
        <v>532</v>
      </c>
      <c r="E321" s="23"/>
      <c r="F321" s="49">
        <v>187.575</v>
      </c>
      <c r="G321" s="50">
        <v>1</v>
      </c>
      <c r="H321" s="23">
        <f>E316*F321*G321</f>
        <v>130.364625</v>
      </c>
      <c r="Q321" s="17">
        <v>0</v>
      </c>
      <c r="S321" s="17">
        <v>1019</v>
      </c>
    </row>
    <row r="322" ht="15.75" customHeight="1" spans="1:19">
      <c r="A322" s="20"/>
      <c r="B322" s="21" t="s">
        <v>804</v>
      </c>
      <c r="C322" s="22" t="s">
        <v>805</v>
      </c>
      <c r="D322" s="21" t="s">
        <v>806</v>
      </c>
      <c r="E322" s="23"/>
      <c r="F322" s="49">
        <v>1</v>
      </c>
      <c r="G322" s="50"/>
      <c r="H322" s="23"/>
      <c r="M322" s="17">
        <v>10058.6204572237</v>
      </c>
      <c r="O322" s="17">
        <v>10333.7070910675</v>
      </c>
    </row>
    <row r="323" ht="15.75" customHeight="1" spans="1:19">
      <c r="A323" s="20"/>
      <c r="B323" s="21"/>
      <c r="C323" s="45" t="s">
        <v>802</v>
      </c>
      <c r="D323" s="21"/>
      <c r="E323" s="23"/>
      <c r="F323" s="49"/>
      <c r="G323" s="50"/>
      <c r="H323" s="23"/>
    </row>
    <row r="324" ht="15.75" customHeight="1" spans="1:19">
      <c r="A324" s="20"/>
      <c r="B324" s="21" t="s">
        <v>588</v>
      </c>
      <c r="C324" s="22" t="s">
        <v>589</v>
      </c>
      <c r="D324" s="21" t="s">
        <v>586</v>
      </c>
      <c r="E324" s="23"/>
      <c r="F324" s="49">
        <v>2.67</v>
      </c>
      <c r="G324" s="50">
        <v>1</v>
      </c>
      <c r="H324" s="23">
        <f>E316*F324*G324</f>
        <v>1.85565</v>
      </c>
      <c r="S324" s="17">
        <v>204</v>
      </c>
    </row>
    <row r="325" ht="15.75" customHeight="1" spans="1:19">
      <c r="A325" s="20"/>
      <c r="B325" s="21"/>
      <c r="C325" s="45" t="s">
        <v>807</v>
      </c>
      <c r="D325" s="21"/>
      <c r="E325" s="23"/>
      <c r="F325" s="49"/>
      <c r="G325" s="50"/>
      <c r="H325" s="23"/>
    </row>
    <row r="326" ht="15.75" customHeight="1" spans="1:19">
      <c r="A326" s="20"/>
      <c r="B326" s="21" t="s">
        <v>650</v>
      </c>
      <c r="C326" s="22" t="s">
        <v>651</v>
      </c>
      <c r="D326" s="21" t="s">
        <v>596</v>
      </c>
      <c r="E326" s="23"/>
      <c r="F326" s="49">
        <v>0.095</v>
      </c>
      <c r="G326" s="50">
        <v>1</v>
      </c>
      <c r="H326" s="23">
        <f>E316*F326*G326</f>
        <v>0.066025</v>
      </c>
      <c r="S326" s="17">
        <v>3020</v>
      </c>
    </row>
    <row r="327" ht="15.75" customHeight="1" spans="1:19">
      <c r="A327" s="20"/>
      <c r="B327" s="21" t="s">
        <v>623</v>
      </c>
      <c r="C327" s="22" t="s">
        <v>624</v>
      </c>
      <c r="D327" s="21" t="s">
        <v>596</v>
      </c>
      <c r="E327" s="23"/>
      <c r="F327" s="49">
        <v>0.18</v>
      </c>
      <c r="G327" s="50">
        <v>1</v>
      </c>
      <c r="H327" s="23">
        <f>E316*F327*G327</f>
        <v>0.1251</v>
      </c>
      <c r="S327" s="17">
        <v>3011</v>
      </c>
    </row>
    <row r="328" ht="66" customHeight="1" spans="1:19">
      <c r="A328" s="38">
        <v>44</v>
      </c>
      <c r="B328" s="39" t="s">
        <v>347</v>
      </c>
      <c r="C328" s="40" t="s">
        <v>348</v>
      </c>
      <c r="D328" s="39" t="s">
        <v>124</v>
      </c>
      <c r="E328" s="148">
        <v>22.035</v>
      </c>
      <c r="F328" s="49"/>
      <c r="G328" s="50"/>
      <c r="H328" s="23"/>
    </row>
    <row r="329" ht="15.75" customHeight="1" spans="1:19">
      <c r="A329" s="20"/>
      <c r="B329" s="21"/>
      <c r="C329" s="45" t="s">
        <v>803</v>
      </c>
      <c r="D329" s="21"/>
      <c r="E329" s="23"/>
      <c r="F329" s="49"/>
      <c r="G329" s="50"/>
      <c r="H329" s="23"/>
    </row>
    <row r="330" ht="15.75" customHeight="1" spans="1:19">
      <c r="A330" s="20"/>
      <c r="B330" s="21" t="s">
        <v>578</v>
      </c>
      <c r="C330" s="22" t="s">
        <v>579</v>
      </c>
      <c r="D330" s="21" t="s">
        <v>499</v>
      </c>
      <c r="E330" s="23"/>
      <c r="F330" s="49">
        <v>6.072</v>
      </c>
      <c r="G330" s="50">
        <v>1</v>
      </c>
      <c r="H330" s="23">
        <f>E328*F330*G330</f>
        <v>133.79652</v>
      </c>
      <c r="Q330" s="17">
        <v>0</v>
      </c>
      <c r="S330" s="17">
        <v>1033</v>
      </c>
    </row>
    <row r="331" ht="15.75" customHeight="1" spans="1:19">
      <c r="A331" s="20"/>
      <c r="B331" s="21" t="s">
        <v>479</v>
      </c>
      <c r="C331" s="22" t="s">
        <v>480</v>
      </c>
      <c r="D331" s="21" t="s">
        <v>107</v>
      </c>
      <c r="E331" s="23"/>
      <c r="F331" s="49">
        <v>0.02737</v>
      </c>
      <c r="G331" s="50">
        <v>1</v>
      </c>
      <c r="H331" s="23">
        <f>E328*F331*G331</f>
        <v>0.60309795</v>
      </c>
      <c r="Q331" s="17">
        <v>23160</v>
      </c>
      <c r="S331" s="17">
        <v>105</v>
      </c>
    </row>
    <row r="332" ht="15.75" customHeight="1" spans="1:19">
      <c r="A332" s="20"/>
      <c r="B332" s="21" t="s">
        <v>530</v>
      </c>
      <c r="C332" s="22" t="s">
        <v>531</v>
      </c>
      <c r="D332" s="21" t="s">
        <v>532</v>
      </c>
      <c r="E332" s="23"/>
      <c r="F332" s="49">
        <v>6.325</v>
      </c>
      <c r="G332" s="50">
        <v>1</v>
      </c>
      <c r="H332" s="23">
        <f>E328*F332*G332</f>
        <v>139.371375</v>
      </c>
      <c r="Q332" s="17">
        <v>0</v>
      </c>
      <c r="S332" s="17">
        <v>1019</v>
      </c>
    </row>
    <row r="333" ht="15.75" customHeight="1" spans="1:19">
      <c r="A333" s="20"/>
      <c r="B333" s="21" t="s">
        <v>804</v>
      </c>
      <c r="C333" s="22" t="s">
        <v>805</v>
      </c>
      <c r="D333" s="21" t="s">
        <v>806</v>
      </c>
      <c r="E333" s="23"/>
      <c r="F333" s="49">
        <v>0.5</v>
      </c>
      <c r="G333" s="50"/>
      <c r="H333" s="23"/>
      <c r="M333" s="17">
        <v>2614.3510990194</v>
      </c>
      <c r="O333" s="17">
        <v>2684.1898416294</v>
      </c>
    </row>
    <row r="334" ht="15.75" customHeight="1" spans="1:19">
      <c r="A334" s="20"/>
      <c r="B334" s="21"/>
      <c r="C334" s="45" t="s">
        <v>802</v>
      </c>
      <c r="D334" s="21"/>
      <c r="E334" s="23"/>
      <c r="F334" s="49"/>
      <c r="G334" s="50"/>
      <c r="H334" s="23"/>
    </row>
    <row r="335" ht="15.75" customHeight="1" spans="1:19">
      <c r="A335" s="20"/>
      <c r="B335" s="21" t="s">
        <v>590</v>
      </c>
      <c r="C335" s="22" t="s">
        <v>591</v>
      </c>
      <c r="D335" s="21" t="s">
        <v>586</v>
      </c>
      <c r="E335" s="23"/>
      <c r="F335" s="49">
        <v>0.35</v>
      </c>
      <c r="G335" s="50">
        <v>1</v>
      </c>
      <c r="H335" s="23">
        <f>E328*F335*G335</f>
        <v>7.71225</v>
      </c>
      <c r="S335" s="17">
        <v>205</v>
      </c>
    </row>
    <row r="336" ht="15.75" customHeight="1" spans="1:19">
      <c r="A336" s="20"/>
      <c r="B336" s="21"/>
      <c r="C336" s="45" t="s">
        <v>807</v>
      </c>
      <c r="D336" s="21"/>
      <c r="E336" s="23"/>
      <c r="F336" s="49"/>
      <c r="G336" s="50"/>
      <c r="H336" s="23"/>
    </row>
    <row r="337" ht="15.75" customHeight="1" spans="1:19">
      <c r="A337" s="20"/>
      <c r="B337" s="21" t="s">
        <v>653</v>
      </c>
      <c r="C337" s="22" t="s">
        <v>654</v>
      </c>
      <c r="D337" s="21" t="s">
        <v>596</v>
      </c>
      <c r="E337" s="23"/>
      <c r="F337" s="49">
        <v>0.003</v>
      </c>
      <c r="G337" s="50">
        <v>1</v>
      </c>
      <c r="H337" s="23">
        <f>E328*F337*G337</f>
        <v>0.066105</v>
      </c>
      <c r="S337" s="17">
        <v>3021</v>
      </c>
    </row>
    <row r="338" ht="40.5" customHeight="1" spans="1:19">
      <c r="A338" s="38">
        <v>45</v>
      </c>
      <c r="B338" s="39" t="s">
        <v>356</v>
      </c>
      <c r="C338" s="40" t="s">
        <v>357</v>
      </c>
      <c r="D338" s="39" t="s">
        <v>124</v>
      </c>
      <c r="E338" s="148">
        <v>3.445</v>
      </c>
      <c r="F338" s="49"/>
      <c r="G338" s="50"/>
      <c r="H338" s="23"/>
    </row>
    <row r="339" ht="15.75" customHeight="1" spans="1:19">
      <c r="A339" s="20"/>
      <c r="B339" s="21"/>
      <c r="C339" s="45" t="s">
        <v>803</v>
      </c>
      <c r="D339" s="21"/>
      <c r="E339" s="23"/>
      <c r="F339" s="49"/>
      <c r="G339" s="50"/>
      <c r="H339" s="23"/>
    </row>
    <row r="340" ht="15.75" customHeight="1" spans="1:19">
      <c r="A340" s="20"/>
      <c r="B340" s="21" t="s">
        <v>578</v>
      </c>
      <c r="C340" s="22" t="s">
        <v>579</v>
      </c>
      <c r="D340" s="21" t="s">
        <v>499</v>
      </c>
      <c r="E340" s="23"/>
      <c r="F340" s="49">
        <v>6.025</v>
      </c>
      <c r="G340" s="50">
        <v>1</v>
      </c>
      <c r="H340" s="23">
        <f>E338*F340*G340</f>
        <v>20.756125</v>
      </c>
      <c r="S340" s="17">
        <v>1033</v>
      </c>
    </row>
    <row r="341" ht="15.75" customHeight="1" spans="1:19">
      <c r="A341" s="20"/>
      <c r="B341" s="21" t="s">
        <v>483</v>
      </c>
      <c r="C341" s="22" t="s">
        <v>484</v>
      </c>
      <c r="D341" s="21" t="s">
        <v>107</v>
      </c>
      <c r="E341" s="23"/>
      <c r="F341" s="49">
        <v>0.029825</v>
      </c>
      <c r="G341" s="50">
        <v>1</v>
      </c>
      <c r="H341" s="23">
        <f>E338*F341*G341</f>
        <v>0.102747125</v>
      </c>
      <c r="S341" s="17">
        <v>106</v>
      </c>
    </row>
    <row r="342" ht="15.75" customHeight="1" spans="1:19">
      <c r="A342" s="20"/>
      <c r="B342" s="21" t="s">
        <v>530</v>
      </c>
      <c r="C342" s="22" t="s">
        <v>531</v>
      </c>
      <c r="D342" s="21" t="s">
        <v>532</v>
      </c>
      <c r="E342" s="23"/>
      <c r="F342" s="49">
        <v>6.85</v>
      </c>
      <c r="G342" s="50">
        <v>1</v>
      </c>
      <c r="H342" s="23">
        <f>E338*F342*G342</f>
        <v>23.59825</v>
      </c>
      <c r="S342" s="17">
        <v>1019</v>
      </c>
    </row>
    <row r="343" ht="15.75" customHeight="1" spans="1:19">
      <c r="A343" s="20"/>
      <c r="B343" s="21"/>
      <c r="C343" s="45" t="s">
        <v>802</v>
      </c>
      <c r="D343" s="21"/>
      <c r="E343" s="23"/>
      <c r="F343" s="49"/>
      <c r="G343" s="50"/>
      <c r="H343" s="23"/>
    </row>
    <row r="344" ht="15.75" customHeight="1" spans="1:19">
      <c r="A344" s="20"/>
      <c r="B344" s="21" t="s">
        <v>590</v>
      </c>
      <c r="C344" s="22" t="s">
        <v>591</v>
      </c>
      <c r="D344" s="21" t="s">
        <v>586</v>
      </c>
      <c r="E344" s="23"/>
      <c r="F344" s="49">
        <v>0.068</v>
      </c>
      <c r="G344" s="50">
        <v>1</v>
      </c>
      <c r="H344" s="23">
        <f>E338*F344*G344</f>
        <v>0.23426</v>
      </c>
      <c r="S344" s="17">
        <v>205</v>
      </c>
    </row>
    <row r="345" ht="15.75" customHeight="1" spans="1:19">
      <c r="A345" s="20"/>
      <c r="B345" s="21"/>
      <c r="C345" s="45" t="s">
        <v>807</v>
      </c>
      <c r="D345" s="21"/>
      <c r="E345" s="23"/>
      <c r="F345" s="49"/>
      <c r="G345" s="50"/>
      <c r="H345" s="23"/>
    </row>
    <row r="346" ht="15.75" customHeight="1" spans="1:19">
      <c r="A346" s="20"/>
      <c r="B346" s="21" t="s">
        <v>653</v>
      </c>
      <c r="C346" s="22" t="s">
        <v>654</v>
      </c>
      <c r="D346" s="21" t="s">
        <v>596</v>
      </c>
      <c r="E346" s="23"/>
      <c r="F346" s="49">
        <v>0.004</v>
      </c>
      <c r="G346" s="50">
        <v>1</v>
      </c>
      <c r="H346" s="23">
        <f>E338*F346*G346</f>
        <v>0.01378</v>
      </c>
      <c r="S346" s="17">
        <v>3021</v>
      </c>
    </row>
    <row r="347" ht="40.5" customHeight="1" spans="1:19">
      <c r="A347" s="38">
        <v>46</v>
      </c>
      <c r="B347" s="39" t="s">
        <v>363</v>
      </c>
      <c r="C347" s="40" t="s">
        <v>364</v>
      </c>
      <c r="D347" s="39" t="s">
        <v>47</v>
      </c>
      <c r="E347" s="148">
        <v>0.031</v>
      </c>
      <c r="F347" s="49"/>
      <c r="G347" s="50"/>
      <c r="H347" s="23"/>
    </row>
    <row r="348" ht="15.75" customHeight="1" spans="1:19">
      <c r="A348" s="20"/>
      <c r="B348" s="21"/>
      <c r="C348" s="45" t="s">
        <v>803</v>
      </c>
      <c r="D348" s="21"/>
      <c r="E348" s="23"/>
      <c r="F348" s="49"/>
      <c r="G348" s="50"/>
      <c r="H348" s="23"/>
    </row>
    <row r="349" ht="15.75" customHeight="1" spans="1:19">
      <c r="A349" s="20"/>
      <c r="B349" s="21" t="s">
        <v>527</v>
      </c>
      <c r="C349" s="22" t="s">
        <v>528</v>
      </c>
      <c r="D349" s="21" t="s">
        <v>107</v>
      </c>
      <c r="E349" s="23"/>
      <c r="F349" s="49">
        <v>0.794</v>
      </c>
      <c r="G349" s="50">
        <v>1</v>
      </c>
      <c r="H349" s="23">
        <f>E347*F349*G349</f>
        <v>0.024614</v>
      </c>
      <c r="Q349" s="17">
        <v>0</v>
      </c>
      <c r="S349" s="17">
        <v>1018</v>
      </c>
    </row>
    <row r="350" ht="15.75" customHeight="1" spans="1:19">
      <c r="A350" s="20"/>
      <c r="B350" s="21" t="s">
        <v>524</v>
      </c>
      <c r="C350" s="22" t="s">
        <v>525</v>
      </c>
      <c r="D350" s="21" t="s">
        <v>107</v>
      </c>
      <c r="E350" s="23"/>
      <c r="F350" s="49">
        <v>0.112</v>
      </c>
      <c r="G350" s="50">
        <v>1</v>
      </c>
      <c r="H350" s="23">
        <f>E347*F350*G350</f>
        <v>0.003472</v>
      </c>
      <c r="Q350" s="17">
        <v>0</v>
      </c>
      <c r="S350" s="17">
        <v>1017</v>
      </c>
    </row>
    <row r="351" ht="15.75" customHeight="1" spans="1:19">
      <c r="A351" s="20"/>
      <c r="B351" s="21" t="s">
        <v>520</v>
      </c>
      <c r="C351" s="22" t="s">
        <v>521</v>
      </c>
      <c r="D351" s="21" t="s">
        <v>107</v>
      </c>
      <c r="E351" s="23"/>
      <c r="F351" s="49">
        <v>0.668</v>
      </c>
      <c r="G351" s="50">
        <v>1</v>
      </c>
      <c r="H351" s="23">
        <f>E347*F351*G351</f>
        <v>0.020708</v>
      </c>
      <c r="Q351" s="17">
        <v>0</v>
      </c>
      <c r="S351" s="17">
        <v>1016</v>
      </c>
    </row>
    <row r="352" ht="15.75" customHeight="1" spans="1:19">
      <c r="A352" s="20"/>
      <c r="B352" s="21" t="s">
        <v>512</v>
      </c>
      <c r="C352" s="22" t="s">
        <v>513</v>
      </c>
      <c r="D352" s="21" t="s">
        <v>499</v>
      </c>
      <c r="E352" s="23"/>
      <c r="F352" s="49">
        <v>8.05</v>
      </c>
      <c r="G352" s="50">
        <v>1</v>
      </c>
      <c r="H352" s="23">
        <f>E347*F352*G352</f>
        <v>0.24955</v>
      </c>
      <c r="Q352" s="17">
        <v>0</v>
      </c>
      <c r="S352" s="17">
        <v>1014</v>
      </c>
    </row>
    <row r="353" ht="15.75" customHeight="1" spans="1:19">
      <c r="A353" s="20"/>
      <c r="B353" s="21" t="s">
        <v>804</v>
      </c>
      <c r="C353" s="22" t="s">
        <v>805</v>
      </c>
      <c r="D353" s="21" t="s">
        <v>806</v>
      </c>
      <c r="E353" s="23"/>
      <c r="F353" s="49">
        <v>1</v>
      </c>
      <c r="G353" s="50"/>
      <c r="H353" s="23"/>
      <c r="M353" s="17">
        <v>1667.5985</v>
      </c>
      <c r="O353" s="17">
        <v>1667.5985</v>
      </c>
    </row>
    <row r="354" ht="15.75" customHeight="1" spans="1:19">
      <c r="A354" s="20"/>
      <c r="B354" s="21"/>
      <c r="C354" s="45" t="s">
        <v>802</v>
      </c>
      <c r="D354" s="21"/>
      <c r="E354" s="23"/>
      <c r="F354" s="49"/>
      <c r="G354" s="50"/>
      <c r="H354" s="23"/>
    </row>
    <row r="355" ht="15.75" customHeight="1" spans="1:19">
      <c r="A355" s="20"/>
      <c r="B355" s="21" t="s">
        <v>588</v>
      </c>
      <c r="C355" s="22" t="s">
        <v>589</v>
      </c>
      <c r="D355" s="21" t="s">
        <v>586</v>
      </c>
      <c r="E355" s="23"/>
      <c r="F355" s="49">
        <v>28.47</v>
      </c>
      <c r="G355" s="50">
        <v>1</v>
      </c>
      <c r="H355" s="23">
        <f>E347*F355*G355</f>
        <v>0.88257</v>
      </c>
      <c r="S355" s="17">
        <v>204</v>
      </c>
    </row>
    <row r="356" ht="53.25" customHeight="1" spans="1:19">
      <c r="A356" s="38">
        <v>47</v>
      </c>
      <c r="B356" s="39" t="s">
        <v>368</v>
      </c>
      <c r="C356" s="40" t="s">
        <v>369</v>
      </c>
      <c r="D356" s="39" t="s">
        <v>188</v>
      </c>
      <c r="E356" s="148">
        <v>0.05</v>
      </c>
      <c r="F356" s="49"/>
      <c r="G356" s="50"/>
      <c r="H356" s="23"/>
    </row>
    <row r="357" ht="15.75" customHeight="1" spans="1:19">
      <c r="A357" s="20"/>
      <c r="B357" s="21"/>
      <c r="C357" s="45" t="s">
        <v>803</v>
      </c>
      <c r="D357" s="21"/>
      <c r="E357" s="23"/>
      <c r="F357" s="49"/>
      <c r="G357" s="50"/>
      <c r="H357" s="23"/>
    </row>
    <row r="358" ht="15.75" customHeight="1" spans="1:19">
      <c r="A358" s="20"/>
      <c r="B358" s="21" t="s">
        <v>555</v>
      </c>
      <c r="C358" s="22" t="s">
        <v>556</v>
      </c>
      <c r="D358" s="21" t="s">
        <v>499</v>
      </c>
      <c r="E358" s="23"/>
      <c r="F358" s="49">
        <v>1020</v>
      </c>
      <c r="G358" s="50">
        <v>1</v>
      </c>
      <c r="H358" s="23">
        <f>E356*F358*G358</f>
        <v>51</v>
      </c>
      <c r="S358" s="17">
        <v>1027</v>
      </c>
    </row>
    <row r="359" ht="15.75" customHeight="1" spans="1:19">
      <c r="A359" s="20"/>
      <c r="B359" s="21" t="s">
        <v>501</v>
      </c>
      <c r="C359" s="22" t="s">
        <v>502</v>
      </c>
      <c r="D359" s="21" t="s">
        <v>499</v>
      </c>
      <c r="E359" s="23"/>
      <c r="F359" s="49">
        <v>16.07</v>
      </c>
      <c r="G359" s="50">
        <v>1</v>
      </c>
      <c r="H359" s="23">
        <f>E356*F359*G359</f>
        <v>0.8035</v>
      </c>
      <c r="S359" s="17">
        <v>1011</v>
      </c>
    </row>
    <row r="360" ht="15.75" customHeight="1" spans="1:19">
      <c r="A360" s="20"/>
      <c r="B360" s="21"/>
      <c r="C360" s="45" t="s">
        <v>802</v>
      </c>
      <c r="D360" s="21"/>
      <c r="E360" s="23"/>
      <c r="F360" s="49"/>
      <c r="G360" s="50"/>
      <c r="H360" s="23"/>
    </row>
    <row r="361" ht="15.75" customHeight="1" spans="1:19">
      <c r="A361" s="20"/>
      <c r="B361" s="21" t="s">
        <v>588</v>
      </c>
      <c r="C361" s="22" t="s">
        <v>589</v>
      </c>
      <c r="D361" s="21" t="s">
        <v>586</v>
      </c>
      <c r="E361" s="23"/>
      <c r="F361" s="49">
        <v>16.25</v>
      </c>
      <c r="G361" s="50">
        <v>1</v>
      </c>
      <c r="H361" s="23">
        <f>E356*F361*G361</f>
        <v>0.8125</v>
      </c>
      <c r="S361" s="17">
        <v>204</v>
      </c>
    </row>
    <row r="362" ht="15.75" customHeight="1" spans="1:19">
      <c r="A362" s="20"/>
      <c r="B362" s="21"/>
      <c r="C362" s="45" t="s">
        <v>807</v>
      </c>
      <c r="D362" s="21"/>
      <c r="E362" s="23"/>
      <c r="F362" s="49"/>
      <c r="G362" s="50"/>
      <c r="H362" s="23"/>
    </row>
    <row r="363" ht="15.75" customHeight="1" spans="1:19">
      <c r="A363" s="20"/>
      <c r="B363" s="21" t="s">
        <v>620</v>
      </c>
      <c r="C363" s="22" t="s">
        <v>621</v>
      </c>
      <c r="D363" s="21" t="s">
        <v>596</v>
      </c>
      <c r="E363" s="23"/>
      <c r="F363" s="49">
        <v>0.4</v>
      </c>
      <c r="G363" s="50">
        <v>1</v>
      </c>
      <c r="H363" s="23">
        <f>E356*F363*G363</f>
        <v>0.02</v>
      </c>
      <c r="S363" s="17">
        <v>3010</v>
      </c>
    </row>
    <row r="364" ht="66" customHeight="1" spans="1:19">
      <c r="A364" s="38">
        <v>48</v>
      </c>
      <c r="B364" s="39" t="s">
        <v>374</v>
      </c>
      <c r="C364" s="40" t="s">
        <v>375</v>
      </c>
      <c r="D364" s="39" t="s">
        <v>107</v>
      </c>
      <c r="E364" s="148">
        <v>0.546</v>
      </c>
      <c r="F364" s="49"/>
      <c r="G364" s="50"/>
      <c r="H364" s="23"/>
    </row>
    <row r="365" ht="15.75" customHeight="1" spans="1:19">
      <c r="A365" s="20"/>
      <c r="B365" s="21"/>
      <c r="C365" s="45" t="s">
        <v>803</v>
      </c>
      <c r="D365" s="21"/>
      <c r="E365" s="23"/>
      <c r="F365" s="49"/>
      <c r="G365" s="50"/>
      <c r="H365" s="23"/>
    </row>
    <row r="366" ht="15.75" customHeight="1" spans="1:19">
      <c r="A366" s="20"/>
      <c r="B366" s="21" t="s">
        <v>578</v>
      </c>
      <c r="C366" s="22" t="s">
        <v>579</v>
      </c>
      <c r="D366" s="21" t="s">
        <v>499</v>
      </c>
      <c r="E366" s="23"/>
      <c r="F366" s="49">
        <v>265.475</v>
      </c>
      <c r="G366" s="50">
        <v>1</v>
      </c>
      <c r="H366" s="23">
        <f>E364*F366*G366</f>
        <v>144.94935</v>
      </c>
      <c r="Q366" s="17">
        <v>0</v>
      </c>
      <c r="S366" s="17">
        <v>1033</v>
      </c>
    </row>
    <row r="367" ht="15.75" customHeight="1" spans="1:19">
      <c r="A367" s="20"/>
      <c r="B367" s="21" t="s">
        <v>483</v>
      </c>
      <c r="C367" s="22" t="s">
        <v>484</v>
      </c>
      <c r="D367" s="21" t="s">
        <v>107</v>
      </c>
      <c r="E367" s="23"/>
      <c r="F367" s="49">
        <v>0.5412</v>
      </c>
      <c r="G367" s="50">
        <v>1</v>
      </c>
      <c r="H367" s="23">
        <f>E364*F367*G367</f>
        <v>0.2954952</v>
      </c>
      <c r="Q367" s="17">
        <v>23160</v>
      </c>
      <c r="S367" s="17">
        <v>106</v>
      </c>
    </row>
    <row r="368" ht="15.75" customHeight="1" spans="1:19">
      <c r="A368" s="20"/>
      <c r="B368" s="21" t="s">
        <v>504</v>
      </c>
      <c r="C368" s="22" t="s">
        <v>505</v>
      </c>
      <c r="D368" s="21" t="s">
        <v>107</v>
      </c>
      <c r="E368" s="23"/>
      <c r="F368" s="49">
        <v>0.892775</v>
      </c>
      <c r="G368" s="50">
        <v>1</v>
      </c>
      <c r="H368" s="23">
        <f>E364*F368*G368</f>
        <v>0.48745515</v>
      </c>
      <c r="Q368" s="17">
        <v>30295</v>
      </c>
      <c r="S368" s="17">
        <v>1012</v>
      </c>
    </row>
    <row r="369" ht="15.75" customHeight="1" spans="1:19">
      <c r="A369" s="20"/>
      <c r="B369" s="21" t="s">
        <v>530</v>
      </c>
      <c r="C369" s="22" t="s">
        <v>531</v>
      </c>
      <c r="D369" s="21" t="s">
        <v>532</v>
      </c>
      <c r="E369" s="23"/>
      <c r="F369" s="49">
        <v>187.575</v>
      </c>
      <c r="G369" s="50">
        <v>1</v>
      </c>
      <c r="H369" s="23">
        <f>E364*F369*G369</f>
        <v>102.41595</v>
      </c>
      <c r="Q369" s="17">
        <v>0</v>
      </c>
      <c r="S369" s="17">
        <v>1019</v>
      </c>
    </row>
    <row r="370" ht="15.75" customHeight="1" spans="1:19">
      <c r="A370" s="20"/>
      <c r="B370" s="21" t="s">
        <v>804</v>
      </c>
      <c r="C370" s="22" t="s">
        <v>805</v>
      </c>
      <c r="D370" s="21" t="s">
        <v>806</v>
      </c>
      <c r="E370" s="23"/>
      <c r="F370" s="49">
        <v>1</v>
      </c>
      <c r="G370" s="50"/>
      <c r="H370" s="23"/>
      <c r="M370" s="17">
        <v>7902.1680138765</v>
      </c>
      <c r="O370" s="17">
        <v>8118.279239889</v>
      </c>
    </row>
    <row r="371" ht="15.75" customHeight="1" spans="1:19">
      <c r="A371" s="20"/>
      <c r="B371" s="21"/>
      <c r="C371" s="45" t="s">
        <v>802</v>
      </c>
      <c r="D371" s="21"/>
      <c r="E371" s="23"/>
      <c r="F371" s="49"/>
      <c r="G371" s="50"/>
      <c r="H371" s="23"/>
    </row>
    <row r="372" ht="15.75" customHeight="1" spans="1:19">
      <c r="A372" s="20"/>
      <c r="B372" s="21" t="s">
        <v>588</v>
      </c>
      <c r="C372" s="22" t="s">
        <v>589</v>
      </c>
      <c r="D372" s="21" t="s">
        <v>586</v>
      </c>
      <c r="E372" s="23"/>
      <c r="F372" s="49">
        <v>2.66</v>
      </c>
      <c r="G372" s="50">
        <v>1</v>
      </c>
      <c r="H372" s="23">
        <f>E364*F372*G372</f>
        <v>1.45236</v>
      </c>
      <c r="S372" s="17">
        <v>204</v>
      </c>
    </row>
    <row r="373" ht="15.75" customHeight="1" spans="1:19">
      <c r="A373" s="20"/>
      <c r="B373" s="21"/>
      <c r="C373" s="45" t="s">
        <v>807</v>
      </c>
      <c r="D373" s="21"/>
      <c r="E373" s="23"/>
      <c r="F373" s="49"/>
      <c r="G373" s="50"/>
      <c r="H373" s="23"/>
    </row>
    <row r="374" ht="15.75" customHeight="1" spans="1:19">
      <c r="A374" s="20"/>
      <c r="B374" s="21" t="s">
        <v>650</v>
      </c>
      <c r="C374" s="22" t="s">
        <v>651</v>
      </c>
      <c r="D374" s="21" t="s">
        <v>596</v>
      </c>
      <c r="E374" s="23"/>
      <c r="F374" s="49">
        <v>0.095</v>
      </c>
      <c r="G374" s="50">
        <v>1</v>
      </c>
      <c r="H374" s="23">
        <f>E364*F374*G374</f>
        <v>0.05187</v>
      </c>
      <c r="S374" s="17">
        <v>3020</v>
      </c>
    </row>
    <row r="375" ht="15.75" customHeight="1" spans="1:19">
      <c r="A375" s="20"/>
      <c r="B375" s="21" t="s">
        <v>623</v>
      </c>
      <c r="C375" s="22" t="s">
        <v>624</v>
      </c>
      <c r="D375" s="21" t="s">
        <v>596</v>
      </c>
      <c r="E375" s="23"/>
      <c r="F375" s="49">
        <v>0.089</v>
      </c>
      <c r="G375" s="50">
        <v>1</v>
      </c>
      <c r="H375" s="23">
        <f>E364*F375*G375</f>
        <v>0.048594</v>
      </c>
      <c r="S375" s="17">
        <v>3011</v>
      </c>
    </row>
    <row r="376" ht="15.75" customHeight="1" spans="1:19">
      <c r="A376" s="20"/>
      <c r="B376" s="21" t="s">
        <v>659</v>
      </c>
      <c r="C376" s="22" t="s">
        <v>660</v>
      </c>
      <c r="D376" s="21" t="s">
        <v>596</v>
      </c>
      <c r="E376" s="23"/>
      <c r="F376" s="49">
        <v>0.11</v>
      </c>
      <c r="G376" s="50">
        <v>1</v>
      </c>
      <c r="H376" s="23">
        <f>E364*F376*G376</f>
        <v>0.06006</v>
      </c>
      <c r="S376" s="17">
        <v>3023</v>
      </c>
    </row>
    <row r="377" ht="40.5" customHeight="1" spans="1:19">
      <c r="A377" s="38">
        <v>49</v>
      </c>
      <c r="B377" s="39" t="s">
        <v>379</v>
      </c>
      <c r="C377" s="40" t="s">
        <v>380</v>
      </c>
      <c r="D377" s="39" t="s">
        <v>381</v>
      </c>
      <c r="E377" s="148">
        <v>10</v>
      </c>
      <c r="F377" s="49"/>
      <c r="G377" s="50"/>
      <c r="H377" s="23"/>
    </row>
    <row r="378" ht="15.75" customHeight="1" spans="1:19">
      <c r="A378" s="20"/>
      <c r="B378" s="21"/>
      <c r="C378" s="45" t="s">
        <v>802</v>
      </c>
      <c r="D378" s="21"/>
      <c r="E378" s="23"/>
      <c r="F378" s="49"/>
      <c r="G378" s="50"/>
      <c r="H378" s="23"/>
    </row>
    <row r="379" ht="15.75" customHeight="1" spans="1:19">
      <c r="A379" s="20"/>
      <c r="B379" s="21" t="s">
        <v>588</v>
      </c>
      <c r="C379" s="22" t="s">
        <v>589</v>
      </c>
      <c r="D379" s="21" t="s">
        <v>586</v>
      </c>
      <c r="E379" s="23"/>
      <c r="F379" s="49">
        <v>0.13</v>
      </c>
      <c r="G379" s="50">
        <v>1</v>
      </c>
      <c r="H379" s="23">
        <f>E377*F379*G379</f>
        <v>1.3</v>
      </c>
      <c r="S379" s="17">
        <v>204</v>
      </c>
    </row>
    <row r="380" ht="40.5" customHeight="1" spans="1:19">
      <c r="A380" s="38">
        <v>50</v>
      </c>
      <c r="B380" s="39" t="s">
        <v>386</v>
      </c>
      <c r="C380" s="40" t="s">
        <v>387</v>
      </c>
      <c r="D380" s="39" t="s">
        <v>388</v>
      </c>
      <c r="E380" s="148">
        <v>5</v>
      </c>
      <c r="F380" s="49"/>
      <c r="G380" s="50"/>
      <c r="H380" s="23"/>
    </row>
    <row r="381" ht="15.75" customHeight="1" spans="1:19">
      <c r="A381" s="20"/>
      <c r="B381" s="21"/>
      <c r="C381" s="45" t="s">
        <v>803</v>
      </c>
      <c r="D381" s="21"/>
      <c r="E381" s="23"/>
      <c r="F381" s="49"/>
      <c r="G381" s="50"/>
      <c r="H381" s="23"/>
    </row>
    <row r="382" ht="15.75" customHeight="1" spans="1:19">
      <c r="A382" s="20"/>
      <c r="B382" s="21" t="s">
        <v>534</v>
      </c>
      <c r="C382" s="22" t="s">
        <v>535</v>
      </c>
      <c r="D382" s="21" t="s">
        <v>536</v>
      </c>
      <c r="E382" s="23"/>
      <c r="F382" s="49">
        <v>1</v>
      </c>
      <c r="G382" s="50">
        <v>1</v>
      </c>
      <c r="H382" s="23">
        <f>E380*F382*G382</f>
        <v>5</v>
      </c>
      <c r="Q382" s="17">
        <v>0</v>
      </c>
      <c r="S382" s="17">
        <v>1020</v>
      </c>
    </row>
    <row r="383" ht="15.75" customHeight="1" spans="1:19">
      <c r="A383" s="20"/>
      <c r="B383" s="21" t="s">
        <v>804</v>
      </c>
      <c r="C383" s="22" t="s">
        <v>810</v>
      </c>
      <c r="D383" s="21" t="s">
        <v>806</v>
      </c>
      <c r="E383" s="23"/>
      <c r="F383" s="49">
        <v>0.05</v>
      </c>
      <c r="G383" s="50"/>
      <c r="H383" s="23"/>
      <c r="M383" s="17">
        <v>1297.5</v>
      </c>
      <c r="O383" s="17">
        <v>1297.5</v>
      </c>
    </row>
    <row r="384" ht="15.75" customHeight="1" spans="1:19">
      <c r="A384" s="20"/>
      <c r="B384" s="21"/>
      <c r="C384" s="45" t="s">
        <v>802</v>
      </c>
      <c r="D384" s="21"/>
      <c r="E384" s="23"/>
      <c r="F384" s="49"/>
      <c r="G384" s="50"/>
      <c r="H384" s="23"/>
    </row>
    <row r="385" ht="15.75" customHeight="1" spans="1:19">
      <c r="A385" s="20"/>
      <c r="B385" s="21" t="s">
        <v>590</v>
      </c>
      <c r="C385" s="22" t="s">
        <v>591</v>
      </c>
      <c r="D385" s="21" t="s">
        <v>586</v>
      </c>
      <c r="E385" s="23"/>
      <c r="F385" s="49">
        <v>0.35</v>
      </c>
      <c r="G385" s="50">
        <v>1</v>
      </c>
      <c r="H385" s="23">
        <f>E380*F385*G385</f>
        <v>1.75</v>
      </c>
      <c r="S385" s="17">
        <v>205</v>
      </c>
    </row>
    <row r="386" ht="40.5" customHeight="1" spans="1:19">
      <c r="A386" s="38">
        <v>51</v>
      </c>
      <c r="B386" s="39" t="s">
        <v>391</v>
      </c>
      <c r="C386" s="40" t="s">
        <v>392</v>
      </c>
      <c r="D386" s="39" t="s">
        <v>107</v>
      </c>
      <c r="E386" s="148">
        <v>7.367</v>
      </c>
      <c r="F386" s="49"/>
      <c r="G386" s="50"/>
      <c r="H386" s="23"/>
    </row>
    <row r="387" ht="15.75" customHeight="1" spans="1:19">
      <c r="A387" s="20"/>
      <c r="B387" s="21"/>
      <c r="C387" s="45" t="s">
        <v>802</v>
      </c>
      <c r="D387" s="21"/>
      <c r="E387" s="23"/>
      <c r="F387" s="49"/>
      <c r="G387" s="50"/>
      <c r="H387" s="23"/>
    </row>
    <row r="388" ht="15.75" customHeight="1" spans="1:19">
      <c r="A388" s="20"/>
      <c r="B388" s="21" t="s">
        <v>584</v>
      </c>
      <c r="C388" s="22" t="s">
        <v>585</v>
      </c>
      <c r="D388" s="21" t="s">
        <v>586</v>
      </c>
      <c r="E388" s="23"/>
      <c r="F388" s="49">
        <v>0.56</v>
      </c>
      <c r="G388" s="50">
        <v>1</v>
      </c>
      <c r="H388" s="23">
        <f>E386*F388*G388</f>
        <v>4.12552</v>
      </c>
      <c r="S388" s="17">
        <v>203</v>
      </c>
    </row>
    <row r="389" ht="40.5" customHeight="1" spans="1:19">
      <c r="A389" s="38">
        <v>52</v>
      </c>
      <c r="B389" s="39" t="s">
        <v>363</v>
      </c>
      <c r="C389" s="40" t="s">
        <v>364</v>
      </c>
      <c r="D389" s="39" t="s">
        <v>47</v>
      </c>
      <c r="E389" s="148">
        <v>0.031</v>
      </c>
      <c r="F389" s="49"/>
      <c r="G389" s="50"/>
      <c r="H389" s="23"/>
    </row>
    <row r="390" ht="15.75" customHeight="1" spans="1:19">
      <c r="A390" s="20"/>
      <c r="B390" s="21"/>
      <c r="C390" s="45" t="s">
        <v>803</v>
      </c>
      <c r="D390" s="21"/>
      <c r="E390" s="23"/>
      <c r="F390" s="49"/>
      <c r="G390" s="50"/>
      <c r="H390" s="23"/>
    </row>
    <row r="391" ht="15.75" customHeight="1" spans="1:19">
      <c r="A391" s="20"/>
      <c r="B391" s="21" t="s">
        <v>527</v>
      </c>
      <c r="C391" s="22" t="s">
        <v>528</v>
      </c>
      <c r="D391" s="21" t="s">
        <v>107</v>
      </c>
      <c r="E391" s="23"/>
      <c r="F391" s="49">
        <v>0.794</v>
      </c>
      <c r="G391" s="50">
        <v>1</v>
      </c>
      <c r="H391" s="23">
        <f>E389*F391*G391</f>
        <v>0.024614</v>
      </c>
      <c r="Q391" s="17">
        <v>0</v>
      </c>
      <c r="S391" s="17">
        <v>1018</v>
      </c>
    </row>
    <row r="392" ht="15.75" customHeight="1" spans="1:19">
      <c r="A392" s="20"/>
      <c r="B392" s="21" t="s">
        <v>524</v>
      </c>
      <c r="C392" s="22" t="s">
        <v>525</v>
      </c>
      <c r="D392" s="21" t="s">
        <v>107</v>
      </c>
      <c r="E392" s="23"/>
      <c r="F392" s="49">
        <v>0.112</v>
      </c>
      <c r="G392" s="50">
        <v>1</v>
      </c>
      <c r="H392" s="23">
        <f>E389*F392*G392</f>
        <v>0.003472</v>
      </c>
      <c r="Q392" s="17">
        <v>0</v>
      </c>
      <c r="S392" s="17">
        <v>1017</v>
      </c>
    </row>
    <row r="393" ht="15.75" customHeight="1" spans="1:19">
      <c r="A393" s="20"/>
      <c r="B393" s="21" t="s">
        <v>520</v>
      </c>
      <c r="C393" s="22" t="s">
        <v>521</v>
      </c>
      <c r="D393" s="21" t="s">
        <v>107</v>
      </c>
      <c r="E393" s="23"/>
      <c r="F393" s="49">
        <v>0.668</v>
      </c>
      <c r="G393" s="50">
        <v>1</v>
      </c>
      <c r="H393" s="23">
        <f>E389*F393*G393</f>
        <v>0.020708</v>
      </c>
      <c r="Q393" s="17">
        <v>0</v>
      </c>
      <c r="S393" s="17">
        <v>1016</v>
      </c>
    </row>
    <row r="394" ht="15.75" customHeight="1" spans="1:19">
      <c r="A394" s="20"/>
      <c r="B394" s="21" t="s">
        <v>512</v>
      </c>
      <c r="C394" s="22" t="s">
        <v>513</v>
      </c>
      <c r="D394" s="21" t="s">
        <v>499</v>
      </c>
      <c r="E394" s="23"/>
      <c r="F394" s="49">
        <v>8.05</v>
      </c>
      <c r="G394" s="50">
        <v>1</v>
      </c>
      <c r="H394" s="23">
        <f>E389*F394*G394</f>
        <v>0.24955</v>
      </c>
      <c r="Q394" s="17">
        <v>0</v>
      </c>
      <c r="S394" s="17">
        <v>1014</v>
      </c>
    </row>
    <row r="395" ht="15.75" customHeight="1" spans="1:19">
      <c r="A395" s="20"/>
      <c r="B395" s="21" t="s">
        <v>804</v>
      </c>
      <c r="C395" s="22" t="s">
        <v>805</v>
      </c>
      <c r="D395" s="21" t="s">
        <v>806</v>
      </c>
      <c r="E395" s="23"/>
      <c r="F395" s="49">
        <v>1</v>
      </c>
      <c r="G395" s="50"/>
      <c r="H395" s="23"/>
      <c r="M395" s="17">
        <v>1667.5985</v>
      </c>
      <c r="O395" s="17">
        <v>1667.5985</v>
      </c>
    </row>
    <row r="396" ht="15.75" customHeight="1" spans="1:19">
      <c r="A396" s="20"/>
      <c r="B396" s="21"/>
      <c r="C396" s="45" t="s">
        <v>802</v>
      </c>
      <c r="D396" s="21"/>
      <c r="E396" s="23"/>
      <c r="F396" s="49"/>
      <c r="G396" s="50"/>
      <c r="H396" s="23"/>
    </row>
    <row r="397" ht="15.75" customHeight="1" spans="1:19">
      <c r="A397" s="20"/>
      <c r="B397" s="21" t="s">
        <v>588</v>
      </c>
      <c r="C397" s="22" t="s">
        <v>589</v>
      </c>
      <c r="D397" s="21" t="s">
        <v>586</v>
      </c>
      <c r="E397" s="23"/>
      <c r="F397" s="49">
        <v>28.47</v>
      </c>
      <c r="G397" s="50">
        <v>1</v>
      </c>
      <c r="H397" s="23">
        <f>E389*F397*G397</f>
        <v>0.88257</v>
      </c>
      <c r="S397" s="17">
        <v>204</v>
      </c>
    </row>
    <row r="398" ht="53.25" customHeight="1" spans="1:19">
      <c r="A398" s="38">
        <v>53</v>
      </c>
      <c r="B398" s="39" t="s">
        <v>368</v>
      </c>
      <c r="C398" s="40" t="s">
        <v>369</v>
      </c>
      <c r="D398" s="39" t="s">
        <v>188</v>
      </c>
      <c r="E398" s="148">
        <v>0.05</v>
      </c>
      <c r="F398" s="49"/>
      <c r="G398" s="50"/>
      <c r="H398" s="23"/>
    </row>
    <row r="399" ht="15.75" customHeight="1" spans="1:19">
      <c r="A399" s="20"/>
      <c r="B399" s="21"/>
      <c r="C399" s="45" t="s">
        <v>803</v>
      </c>
      <c r="D399" s="21"/>
      <c r="E399" s="23"/>
      <c r="F399" s="49"/>
      <c r="G399" s="50"/>
      <c r="H399" s="23"/>
    </row>
    <row r="400" ht="15.75" customHeight="1" spans="1:19">
      <c r="A400" s="20"/>
      <c r="B400" s="21" t="s">
        <v>555</v>
      </c>
      <c r="C400" s="22" t="s">
        <v>556</v>
      </c>
      <c r="D400" s="21" t="s">
        <v>499</v>
      </c>
      <c r="E400" s="23"/>
      <c r="F400" s="49">
        <v>1020</v>
      </c>
      <c r="G400" s="50">
        <v>1</v>
      </c>
      <c r="H400" s="23">
        <f>E398*F400*G400</f>
        <v>51</v>
      </c>
      <c r="S400" s="17">
        <v>1027</v>
      </c>
    </row>
    <row r="401" ht="15.75" customHeight="1" spans="1:19">
      <c r="A401" s="20"/>
      <c r="B401" s="21" t="s">
        <v>501</v>
      </c>
      <c r="C401" s="22" t="s">
        <v>502</v>
      </c>
      <c r="D401" s="21" t="s">
        <v>499</v>
      </c>
      <c r="E401" s="23"/>
      <c r="F401" s="49">
        <v>16.07</v>
      </c>
      <c r="G401" s="50">
        <v>1</v>
      </c>
      <c r="H401" s="23">
        <f>E398*F401*G401</f>
        <v>0.8035</v>
      </c>
      <c r="S401" s="17">
        <v>1011</v>
      </c>
    </row>
    <row r="402" ht="15.75" customHeight="1" spans="1:19">
      <c r="A402" s="20"/>
      <c r="B402" s="21"/>
      <c r="C402" s="45" t="s">
        <v>802</v>
      </c>
      <c r="D402" s="21"/>
      <c r="E402" s="23"/>
      <c r="F402" s="49"/>
      <c r="G402" s="50"/>
      <c r="H402" s="23"/>
    </row>
    <row r="403" ht="15.75" customHeight="1" spans="1:19">
      <c r="A403" s="20"/>
      <c r="B403" s="21" t="s">
        <v>588</v>
      </c>
      <c r="C403" s="22" t="s">
        <v>589</v>
      </c>
      <c r="D403" s="21" t="s">
        <v>586</v>
      </c>
      <c r="E403" s="23"/>
      <c r="F403" s="49">
        <v>16.25</v>
      </c>
      <c r="G403" s="50">
        <v>1</v>
      </c>
      <c r="H403" s="23">
        <f>E398*F403*G403</f>
        <v>0.8125</v>
      </c>
      <c r="S403" s="17">
        <v>204</v>
      </c>
    </row>
    <row r="404" ht="15.75" customHeight="1" spans="1:19">
      <c r="A404" s="20"/>
      <c r="B404" s="21"/>
      <c r="C404" s="45" t="s">
        <v>807</v>
      </c>
      <c r="D404" s="21"/>
      <c r="E404" s="23"/>
      <c r="F404" s="49"/>
      <c r="G404" s="50"/>
      <c r="H404" s="23"/>
    </row>
    <row r="405" ht="15.75" customHeight="1" spans="1:19">
      <c r="A405" s="20"/>
      <c r="B405" s="21" t="s">
        <v>620</v>
      </c>
      <c r="C405" s="22" t="s">
        <v>621</v>
      </c>
      <c r="D405" s="21" t="s">
        <v>596</v>
      </c>
      <c r="E405" s="23"/>
      <c r="F405" s="49">
        <v>0.4</v>
      </c>
      <c r="G405" s="50">
        <v>1</v>
      </c>
      <c r="H405" s="23">
        <f>E398*F405*G405</f>
        <v>0.02</v>
      </c>
      <c r="S405" s="17">
        <v>3010</v>
      </c>
    </row>
    <row r="406" ht="66" customHeight="1" spans="1:19">
      <c r="A406" s="38">
        <v>54</v>
      </c>
      <c r="B406" s="39" t="s">
        <v>374</v>
      </c>
      <c r="C406" s="40" t="s">
        <v>375</v>
      </c>
      <c r="D406" s="39" t="s">
        <v>107</v>
      </c>
      <c r="E406" s="148">
        <v>0.546</v>
      </c>
      <c r="F406" s="49"/>
      <c r="G406" s="50"/>
      <c r="H406" s="23"/>
    </row>
    <row r="407" ht="15.75" customHeight="1" spans="1:19">
      <c r="A407" s="20"/>
      <c r="B407" s="21"/>
      <c r="C407" s="45" t="s">
        <v>803</v>
      </c>
      <c r="D407" s="21"/>
      <c r="E407" s="23"/>
      <c r="F407" s="49"/>
      <c r="G407" s="50"/>
      <c r="H407" s="23"/>
    </row>
    <row r="408" ht="15.75" customHeight="1" spans="1:19">
      <c r="A408" s="20"/>
      <c r="B408" s="21" t="s">
        <v>578</v>
      </c>
      <c r="C408" s="22" t="s">
        <v>579</v>
      </c>
      <c r="D408" s="21" t="s">
        <v>499</v>
      </c>
      <c r="E408" s="23"/>
      <c r="F408" s="49">
        <v>265.475</v>
      </c>
      <c r="G408" s="50">
        <v>1</v>
      </c>
      <c r="H408" s="23">
        <f>E406*F408*G408</f>
        <v>144.94935</v>
      </c>
      <c r="Q408" s="17">
        <v>0</v>
      </c>
      <c r="S408" s="17">
        <v>1033</v>
      </c>
    </row>
    <row r="409" ht="15.75" customHeight="1" spans="1:19">
      <c r="A409" s="20"/>
      <c r="B409" s="21" t="s">
        <v>483</v>
      </c>
      <c r="C409" s="22" t="s">
        <v>484</v>
      </c>
      <c r="D409" s="21" t="s">
        <v>107</v>
      </c>
      <c r="E409" s="23"/>
      <c r="F409" s="49">
        <v>0.5412</v>
      </c>
      <c r="G409" s="50">
        <v>1</v>
      </c>
      <c r="H409" s="23">
        <f>E406*F409*G409</f>
        <v>0.2954952</v>
      </c>
      <c r="Q409" s="17">
        <v>23160</v>
      </c>
      <c r="S409" s="17">
        <v>106</v>
      </c>
    </row>
    <row r="410" ht="15.75" customHeight="1" spans="1:19">
      <c r="A410" s="20"/>
      <c r="B410" s="21" t="s">
        <v>504</v>
      </c>
      <c r="C410" s="22" t="s">
        <v>505</v>
      </c>
      <c r="D410" s="21" t="s">
        <v>107</v>
      </c>
      <c r="E410" s="23"/>
      <c r="F410" s="49">
        <v>0.892775</v>
      </c>
      <c r="G410" s="50">
        <v>1</v>
      </c>
      <c r="H410" s="23">
        <f>E406*F410*G410</f>
        <v>0.48745515</v>
      </c>
      <c r="Q410" s="17">
        <v>30295</v>
      </c>
      <c r="S410" s="17">
        <v>1012</v>
      </c>
    </row>
    <row r="411" ht="15.75" customHeight="1" spans="1:19">
      <c r="A411" s="20"/>
      <c r="B411" s="21" t="s">
        <v>530</v>
      </c>
      <c r="C411" s="22" t="s">
        <v>531</v>
      </c>
      <c r="D411" s="21" t="s">
        <v>532</v>
      </c>
      <c r="E411" s="23"/>
      <c r="F411" s="49">
        <v>187.575</v>
      </c>
      <c r="G411" s="50">
        <v>1</v>
      </c>
      <c r="H411" s="23">
        <f>E406*F411*G411</f>
        <v>102.41595</v>
      </c>
      <c r="Q411" s="17">
        <v>0</v>
      </c>
      <c r="S411" s="17">
        <v>1019</v>
      </c>
    </row>
    <row r="412" ht="15.75" customHeight="1" spans="1:19">
      <c r="A412" s="20"/>
      <c r="B412" s="21" t="s">
        <v>804</v>
      </c>
      <c r="C412" s="22" t="s">
        <v>805</v>
      </c>
      <c r="D412" s="21" t="s">
        <v>806</v>
      </c>
      <c r="E412" s="23"/>
      <c r="F412" s="49">
        <v>1</v>
      </c>
      <c r="G412" s="50"/>
      <c r="H412" s="23"/>
      <c r="M412" s="17">
        <v>7902.1680138765</v>
      </c>
      <c r="O412" s="17">
        <v>8118.279239889</v>
      </c>
    </row>
    <row r="413" ht="15.75" customHeight="1" spans="1:19">
      <c r="A413" s="20"/>
      <c r="B413" s="21"/>
      <c r="C413" s="45" t="s">
        <v>802</v>
      </c>
      <c r="D413" s="21"/>
      <c r="E413" s="23"/>
      <c r="F413" s="49"/>
      <c r="G413" s="50"/>
      <c r="H413" s="23"/>
    </row>
    <row r="414" ht="15.75" customHeight="1" spans="1:19">
      <c r="A414" s="20"/>
      <c r="B414" s="21" t="s">
        <v>588</v>
      </c>
      <c r="C414" s="22" t="s">
        <v>589</v>
      </c>
      <c r="D414" s="21" t="s">
        <v>586</v>
      </c>
      <c r="E414" s="23"/>
      <c r="F414" s="49">
        <v>2.66</v>
      </c>
      <c r="G414" s="50">
        <v>1</v>
      </c>
      <c r="H414" s="23">
        <f>E406*F414*G414</f>
        <v>1.45236</v>
      </c>
      <c r="S414" s="17">
        <v>204</v>
      </c>
    </row>
    <row r="415" ht="15.75" customHeight="1" spans="1:19">
      <c r="A415" s="20"/>
      <c r="B415" s="21"/>
      <c r="C415" s="45" t="s">
        <v>807</v>
      </c>
      <c r="D415" s="21"/>
      <c r="E415" s="23"/>
      <c r="F415" s="49"/>
      <c r="G415" s="50"/>
      <c r="H415" s="23"/>
    </row>
    <row r="416" ht="15.75" customHeight="1" spans="1:19">
      <c r="A416" s="20"/>
      <c r="B416" s="21" t="s">
        <v>650</v>
      </c>
      <c r="C416" s="22" t="s">
        <v>651</v>
      </c>
      <c r="D416" s="21" t="s">
        <v>596</v>
      </c>
      <c r="E416" s="23"/>
      <c r="F416" s="49">
        <v>0.095</v>
      </c>
      <c r="G416" s="50">
        <v>1</v>
      </c>
      <c r="H416" s="23">
        <f>E406*F416*G416</f>
        <v>0.05187</v>
      </c>
      <c r="S416" s="17">
        <v>3020</v>
      </c>
    </row>
    <row r="417" ht="15.75" customHeight="1" spans="1:19">
      <c r="A417" s="20"/>
      <c r="B417" s="21" t="s">
        <v>623</v>
      </c>
      <c r="C417" s="22" t="s">
        <v>624</v>
      </c>
      <c r="D417" s="21" t="s">
        <v>596</v>
      </c>
      <c r="E417" s="23"/>
      <c r="F417" s="49">
        <v>0.089</v>
      </c>
      <c r="G417" s="50">
        <v>1</v>
      </c>
      <c r="H417" s="23">
        <f>E406*F417*G417</f>
        <v>0.048594</v>
      </c>
      <c r="S417" s="17">
        <v>3011</v>
      </c>
    </row>
    <row r="418" ht="15.75" customHeight="1" spans="1:19">
      <c r="A418" s="20"/>
      <c r="B418" s="21" t="s">
        <v>659</v>
      </c>
      <c r="C418" s="22" t="s">
        <v>660</v>
      </c>
      <c r="D418" s="21" t="s">
        <v>596</v>
      </c>
      <c r="E418" s="23"/>
      <c r="F418" s="49">
        <v>0.11</v>
      </c>
      <c r="G418" s="50">
        <v>1</v>
      </c>
      <c r="H418" s="23">
        <f>E406*F418*G418</f>
        <v>0.06006</v>
      </c>
      <c r="S418" s="17">
        <v>3023</v>
      </c>
    </row>
    <row r="419" ht="40.5" customHeight="1" spans="1:19">
      <c r="A419" s="38">
        <v>55</v>
      </c>
      <c r="B419" s="39" t="s">
        <v>379</v>
      </c>
      <c r="C419" s="40" t="s">
        <v>380</v>
      </c>
      <c r="D419" s="39" t="s">
        <v>381</v>
      </c>
      <c r="E419" s="148">
        <v>10</v>
      </c>
      <c r="F419" s="49"/>
      <c r="G419" s="50"/>
      <c r="H419" s="23"/>
    </row>
    <row r="420" ht="15.75" customHeight="1" spans="1:19">
      <c r="A420" s="20"/>
      <c r="B420" s="21"/>
      <c r="C420" s="45" t="s">
        <v>802</v>
      </c>
      <c r="D420" s="21"/>
      <c r="E420" s="23"/>
      <c r="F420" s="49"/>
      <c r="G420" s="50"/>
      <c r="H420" s="23"/>
    </row>
    <row r="421" ht="15.75" customHeight="1" spans="1:19">
      <c r="A421" s="149"/>
      <c r="B421" s="130" t="s">
        <v>588</v>
      </c>
      <c r="C421" s="33" t="s">
        <v>589</v>
      </c>
      <c r="D421" s="130" t="s">
        <v>586</v>
      </c>
      <c r="E421" s="132"/>
      <c r="F421" s="150">
        <v>0.13</v>
      </c>
      <c r="G421" s="131">
        <v>1</v>
      </c>
      <c r="H421" s="132">
        <f>E419*F421*G421</f>
        <v>1.3</v>
      </c>
      <c r="S421" s="17">
        <v>204</v>
      </c>
    </row>
    <row r="422" ht="26.25" customHeight="1" spans="1:19">
      <c r="A422" s="8" t="str">
        <f>A1</f>
        <v>HAO PHÍ VẬT LIỆU, NHÂN CÔNG, MÁY CHO CÁC CÔNG TÁC</v>
      </c>
    </row>
    <row r="423" ht="32.25" customHeight="1" spans="1:19">
      <c r="A423" s="9" t="s">
        <v>2</v>
      </c>
      <c r="M423" s="34" t="str">
        <f>M2</f>
        <v>VL khác, Máy khác</v>
      </c>
    </row>
    <row r="424" ht="37.5" customHeight="1" spans="1:19">
      <c r="A424" s="10" t="s">
        <v>398</v>
      </c>
      <c r="M424" s="17" t="str">
        <f>M3</f>
        <v>VLK gốc</v>
      </c>
      <c r="N424" s="17" t="str">
        <f>N3</f>
        <v>MK gốc</v>
      </c>
      <c r="O424" s="17" t="str">
        <f>O3</f>
        <v>VLK HT</v>
      </c>
      <c r="P424" s="17" t="str">
        <f>P3</f>
        <v>MK HT</v>
      </c>
      <c r="S424" s="17" t="str">
        <f>S3</f>
        <v>So sánh</v>
      </c>
    </row>
    <row r="425" ht="18.75" customHeight="1" spans="1:19">
      <c r="A425" s="64" t="str">
        <f t="shared" ref="A425:H426" si="0">A4</f>
        <v>STT</v>
      </c>
      <c r="B425" s="65" t="str">
        <f t="shared" si="0"/>
        <v>Mã hiệu</v>
      </c>
      <c r="C425" s="65" t="str">
        <f t="shared" si="0"/>
        <v>Tên công tác / vật tư</v>
      </c>
      <c r="D425" s="65" t="str">
        <f t="shared" si="0"/>
        <v>Đơn vị</v>
      </c>
      <c r="E425" s="65" t="str">
        <f t="shared" si="0"/>
        <v>Khối lượng</v>
      </c>
      <c r="F425" s="65" t="str">
        <f t="shared" si="0"/>
        <v>Định mức hao phí</v>
      </c>
      <c r="G425" s="65" t="str">
        <f t="shared" si="0"/>
        <v>Hệ số</v>
      </c>
      <c r="H425" s="65" t="str">
        <f t="shared" si="0"/>
        <v>Khối lượng hao phí</v>
      </c>
    </row>
    <row r="426" ht="26.25" customHeight="1" spans="1:19">
      <c r="A426" s="147">
        <f t="shared" si="0"/>
        <v>0</v>
      </c>
      <c r="B426" s="116">
        <f t="shared" si="0"/>
        <v>0</v>
      </c>
      <c r="C426" s="116">
        <f t="shared" si="0"/>
        <v>0</v>
      </c>
      <c r="D426" s="116">
        <f t="shared" si="0"/>
        <v>0</v>
      </c>
      <c r="E426" s="116">
        <f t="shared" si="0"/>
        <v>0</v>
      </c>
      <c r="F426" s="116">
        <f t="shared" si="0"/>
        <v>0</v>
      </c>
      <c r="G426" s="116">
        <f t="shared" si="0"/>
        <v>0</v>
      </c>
      <c r="H426" s="116">
        <f t="shared" si="0"/>
        <v>0</v>
      </c>
    </row>
    <row r="427" ht="40.5" customHeight="1" spans="1:19">
      <c r="A427" s="38">
        <v>1</v>
      </c>
      <c r="B427" s="39" t="s">
        <v>399</v>
      </c>
      <c r="C427" s="40" t="s">
        <v>400</v>
      </c>
      <c r="D427" s="39" t="s">
        <v>107</v>
      </c>
      <c r="E427" s="148">
        <v>1397.023</v>
      </c>
      <c r="F427" s="49"/>
      <c r="G427" s="50"/>
      <c r="H427" s="23"/>
    </row>
    <row r="428" ht="15.75" customHeight="1" spans="1:19">
      <c r="A428" s="20"/>
      <c r="B428" s="21"/>
      <c r="C428" s="45" t="s">
        <v>802</v>
      </c>
      <c r="D428" s="21"/>
      <c r="E428" s="23"/>
      <c r="F428" s="49"/>
      <c r="G428" s="50"/>
      <c r="H428" s="23"/>
    </row>
    <row r="429" ht="15.75" customHeight="1" spans="1:19">
      <c r="A429" s="20"/>
      <c r="B429" s="21" t="s">
        <v>584</v>
      </c>
      <c r="C429" s="22" t="s">
        <v>585</v>
      </c>
      <c r="D429" s="21" t="s">
        <v>586</v>
      </c>
      <c r="E429" s="23"/>
      <c r="F429" s="49">
        <v>0.14</v>
      </c>
      <c r="G429" s="50">
        <v>1</v>
      </c>
      <c r="H429" s="23">
        <f>E427*F429*G429</f>
        <v>195.58322</v>
      </c>
      <c r="S429" s="17">
        <v>210</v>
      </c>
    </row>
    <row r="430" ht="40.5" customHeight="1" spans="1:19">
      <c r="A430" s="38">
        <v>2</v>
      </c>
      <c r="B430" s="39" t="s">
        <v>406</v>
      </c>
      <c r="C430" s="40" t="s">
        <v>407</v>
      </c>
      <c r="D430" s="39" t="s">
        <v>107</v>
      </c>
      <c r="E430" s="148">
        <v>1397.023</v>
      </c>
      <c r="F430" s="49"/>
      <c r="G430" s="50"/>
      <c r="H430" s="23"/>
    </row>
    <row r="431" ht="15.75" customHeight="1" spans="1:19">
      <c r="A431" s="20"/>
      <c r="B431" s="21"/>
      <c r="C431" s="45" t="s">
        <v>802</v>
      </c>
      <c r="D431" s="21"/>
      <c r="E431" s="23"/>
      <c r="F431" s="49"/>
      <c r="G431" s="50"/>
      <c r="H431" s="23"/>
    </row>
    <row r="432" ht="15.75" customHeight="1" spans="1:19">
      <c r="A432" s="20"/>
      <c r="B432" s="21" t="s">
        <v>584</v>
      </c>
      <c r="C432" s="22" t="s">
        <v>585</v>
      </c>
      <c r="D432" s="21" t="s">
        <v>586</v>
      </c>
      <c r="E432" s="23"/>
      <c r="F432" s="49">
        <v>0.075</v>
      </c>
      <c r="G432" s="50">
        <v>1</v>
      </c>
      <c r="H432" s="23">
        <f>E430*F432*G432</f>
        <v>104.776725</v>
      </c>
      <c r="S432" s="17">
        <v>210</v>
      </c>
    </row>
    <row r="433" ht="40.5" customHeight="1" spans="1:19">
      <c r="A433" s="38">
        <v>3</v>
      </c>
      <c r="B433" s="39" t="s">
        <v>409</v>
      </c>
      <c r="C433" s="40" t="s">
        <v>410</v>
      </c>
      <c r="D433" s="39" t="s">
        <v>107</v>
      </c>
      <c r="E433" s="148">
        <v>1397.023</v>
      </c>
      <c r="F433" s="49"/>
      <c r="G433" s="50"/>
      <c r="H433" s="23"/>
    </row>
    <row r="434" ht="15.75" customHeight="1" spans="1:19">
      <c r="A434" s="20"/>
      <c r="B434" s="21"/>
      <c r="C434" s="45" t="s">
        <v>802</v>
      </c>
      <c r="D434" s="21"/>
      <c r="E434" s="23"/>
      <c r="F434" s="49"/>
      <c r="G434" s="50"/>
      <c r="H434" s="23"/>
    </row>
    <row r="435" ht="15.75" customHeight="1" spans="1:19">
      <c r="A435" s="20"/>
      <c r="B435" s="21" t="s">
        <v>584</v>
      </c>
      <c r="C435" s="22" t="s">
        <v>585</v>
      </c>
      <c r="D435" s="21" t="s">
        <v>586</v>
      </c>
      <c r="E435" s="23"/>
      <c r="F435" s="49">
        <v>0.008</v>
      </c>
      <c r="G435" s="50">
        <v>7</v>
      </c>
      <c r="H435" s="23">
        <f>E433*F435*G435</f>
        <v>78.233288</v>
      </c>
      <c r="S435" s="17">
        <v>210</v>
      </c>
    </row>
    <row r="436" ht="53.25" customHeight="1" spans="1:19">
      <c r="A436" s="38">
        <v>4</v>
      </c>
      <c r="B436" s="39" t="s">
        <v>413</v>
      </c>
      <c r="C436" s="40" t="s">
        <v>414</v>
      </c>
      <c r="D436" s="39" t="s">
        <v>107</v>
      </c>
      <c r="E436" s="148">
        <v>404.738</v>
      </c>
      <c r="F436" s="49"/>
      <c r="G436" s="50"/>
      <c r="H436" s="23"/>
    </row>
    <row r="437" ht="15.75" customHeight="1" spans="1:19">
      <c r="A437" s="20"/>
      <c r="B437" s="21"/>
      <c r="C437" s="45" t="s">
        <v>802</v>
      </c>
      <c r="D437" s="21"/>
      <c r="E437" s="23"/>
      <c r="F437" s="49"/>
      <c r="G437" s="50"/>
      <c r="H437" s="23"/>
    </row>
    <row r="438" ht="15.75" customHeight="1" spans="1:19">
      <c r="A438" s="20"/>
      <c r="B438" s="21" t="s">
        <v>584</v>
      </c>
      <c r="C438" s="22" t="s">
        <v>585</v>
      </c>
      <c r="D438" s="21" t="s">
        <v>586</v>
      </c>
      <c r="E438" s="23"/>
      <c r="F438" s="49">
        <v>0.24</v>
      </c>
      <c r="G438" s="50">
        <v>1</v>
      </c>
      <c r="H438" s="23">
        <f>E436*F438*G438</f>
        <v>97.13712</v>
      </c>
      <c r="S438" s="17">
        <v>210</v>
      </c>
    </row>
    <row r="439" ht="40.5" customHeight="1" spans="1:19">
      <c r="A439" s="38">
        <v>5</v>
      </c>
      <c r="B439" s="39" t="s">
        <v>418</v>
      </c>
      <c r="C439" s="40" t="s">
        <v>419</v>
      </c>
      <c r="D439" s="39" t="s">
        <v>107</v>
      </c>
      <c r="E439" s="148">
        <v>404.738</v>
      </c>
      <c r="F439" s="49"/>
      <c r="G439" s="50"/>
      <c r="H439" s="23"/>
    </row>
    <row r="440" ht="15.75" customHeight="1" spans="1:19">
      <c r="A440" s="20"/>
      <c r="B440" s="21"/>
      <c r="C440" s="45" t="s">
        <v>802</v>
      </c>
      <c r="D440" s="21"/>
      <c r="E440" s="23"/>
      <c r="F440" s="49"/>
      <c r="G440" s="50"/>
      <c r="H440" s="23"/>
    </row>
    <row r="441" ht="15.75" customHeight="1" spans="1:19">
      <c r="A441" s="20"/>
      <c r="B441" s="21" t="s">
        <v>584</v>
      </c>
      <c r="C441" s="22" t="s">
        <v>585</v>
      </c>
      <c r="D441" s="21" t="s">
        <v>586</v>
      </c>
      <c r="E441" s="23"/>
      <c r="F441" s="49">
        <v>0.075</v>
      </c>
      <c r="G441" s="50">
        <v>1</v>
      </c>
      <c r="H441" s="23">
        <f>E439*F441*G441</f>
        <v>30.35535</v>
      </c>
      <c r="S441" s="17">
        <v>210</v>
      </c>
    </row>
    <row r="442" ht="40.5" customHeight="1" spans="1:19">
      <c r="A442" s="38">
        <v>6</v>
      </c>
      <c r="B442" s="39" t="s">
        <v>420</v>
      </c>
      <c r="C442" s="40" t="s">
        <v>421</v>
      </c>
      <c r="D442" s="39" t="s">
        <v>107</v>
      </c>
      <c r="E442" s="148">
        <v>404.738</v>
      </c>
      <c r="F442" s="49"/>
      <c r="G442" s="50"/>
      <c r="H442" s="23"/>
    </row>
    <row r="443" ht="15.75" customHeight="1" spans="1:19">
      <c r="A443" s="20"/>
      <c r="B443" s="21"/>
      <c r="C443" s="45" t="s">
        <v>802</v>
      </c>
      <c r="D443" s="21"/>
      <c r="E443" s="23"/>
      <c r="F443" s="49"/>
      <c r="G443" s="50"/>
      <c r="H443" s="23"/>
    </row>
    <row r="444" ht="15.75" customHeight="1" spans="1:19">
      <c r="A444" s="20"/>
      <c r="B444" s="21" t="s">
        <v>584</v>
      </c>
      <c r="C444" s="22" t="s">
        <v>585</v>
      </c>
      <c r="D444" s="21" t="s">
        <v>586</v>
      </c>
      <c r="E444" s="23"/>
      <c r="F444" s="49">
        <v>0.009</v>
      </c>
      <c r="G444" s="50">
        <v>7</v>
      </c>
      <c r="H444" s="23">
        <f>E442*F444*G444</f>
        <v>25.498494</v>
      </c>
      <c r="S444" s="17">
        <v>210</v>
      </c>
    </row>
    <row r="445" ht="28.5" customHeight="1" spans="1:19">
      <c r="A445" s="38">
        <v>7</v>
      </c>
      <c r="B445" s="39" t="s">
        <v>423</v>
      </c>
      <c r="C445" s="40" t="s">
        <v>424</v>
      </c>
      <c r="D445" s="39" t="s">
        <v>188</v>
      </c>
      <c r="E445" s="148">
        <v>140.497</v>
      </c>
      <c r="F445" s="49"/>
      <c r="G445" s="50"/>
      <c r="H445" s="23"/>
    </row>
    <row r="446" ht="15.75" customHeight="1" spans="1:19">
      <c r="A446" s="20"/>
      <c r="B446" s="21"/>
      <c r="C446" s="45" t="s">
        <v>802</v>
      </c>
      <c r="D446" s="21"/>
      <c r="E446" s="23"/>
      <c r="F446" s="49"/>
      <c r="G446" s="50"/>
      <c r="H446" s="23"/>
    </row>
    <row r="447" ht="15.75" customHeight="1" spans="1:19">
      <c r="A447" s="20"/>
      <c r="B447" s="21" t="s">
        <v>584</v>
      </c>
      <c r="C447" s="22" t="s">
        <v>585</v>
      </c>
      <c r="D447" s="21" t="s">
        <v>586</v>
      </c>
      <c r="E447" s="23"/>
      <c r="F447" s="49">
        <v>0.11</v>
      </c>
      <c r="G447" s="50">
        <v>1</v>
      </c>
      <c r="H447" s="23">
        <f>E445*F447*G447</f>
        <v>15.45467</v>
      </c>
      <c r="S447" s="17">
        <v>210</v>
      </c>
    </row>
    <row r="448" ht="40.5" customHeight="1" spans="1:19">
      <c r="A448" s="38">
        <v>8</v>
      </c>
      <c r="B448" s="39" t="s">
        <v>427</v>
      </c>
      <c r="C448" s="40" t="s">
        <v>428</v>
      </c>
      <c r="D448" s="39" t="s">
        <v>188</v>
      </c>
      <c r="E448" s="148">
        <v>138.578</v>
      </c>
      <c r="F448" s="49"/>
      <c r="G448" s="50"/>
      <c r="H448" s="23"/>
    </row>
    <row r="449" ht="15.75" customHeight="1" spans="1:19">
      <c r="A449" s="20"/>
      <c r="B449" s="21"/>
      <c r="C449" s="45" t="s">
        <v>802</v>
      </c>
      <c r="D449" s="21"/>
      <c r="E449" s="23"/>
      <c r="F449" s="49"/>
      <c r="G449" s="50"/>
      <c r="H449" s="23"/>
    </row>
    <row r="450" ht="15.75" customHeight="1" spans="1:19">
      <c r="A450" s="20"/>
      <c r="B450" s="21" t="s">
        <v>584</v>
      </c>
      <c r="C450" s="22" t="s">
        <v>585</v>
      </c>
      <c r="D450" s="21" t="s">
        <v>586</v>
      </c>
      <c r="E450" s="23"/>
      <c r="F450" s="49">
        <v>0.075</v>
      </c>
      <c r="G450" s="50">
        <v>1</v>
      </c>
      <c r="H450" s="23">
        <f>E448*F450*G450</f>
        <v>10.39335</v>
      </c>
      <c r="S450" s="17">
        <v>210</v>
      </c>
    </row>
    <row r="451" ht="40.5" customHeight="1" spans="1:19">
      <c r="A451" s="38">
        <v>9</v>
      </c>
      <c r="B451" s="39" t="s">
        <v>430</v>
      </c>
      <c r="C451" s="40" t="s">
        <v>431</v>
      </c>
      <c r="D451" s="39" t="s">
        <v>188</v>
      </c>
      <c r="E451" s="148">
        <v>138.578</v>
      </c>
      <c r="F451" s="49"/>
      <c r="G451" s="50"/>
      <c r="H451" s="23"/>
    </row>
    <row r="452" ht="15.75" customHeight="1" spans="1:19">
      <c r="A452" s="20"/>
      <c r="B452" s="21"/>
      <c r="C452" s="45" t="s">
        <v>802</v>
      </c>
      <c r="D452" s="21"/>
      <c r="E452" s="23"/>
      <c r="F452" s="49"/>
      <c r="G452" s="50"/>
      <c r="H452" s="23"/>
    </row>
    <row r="453" ht="15.75" customHeight="1" spans="1:19">
      <c r="A453" s="20"/>
      <c r="B453" s="21" t="s">
        <v>584</v>
      </c>
      <c r="C453" s="22" t="s">
        <v>585</v>
      </c>
      <c r="D453" s="21" t="s">
        <v>586</v>
      </c>
      <c r="E453" s="23"/>
      <c r="F453" s="49">
        <v>0.008</v>
      </c>
      <c r="G453" s="50">
        <v>7</v>
      </c>
      <c r="H453" s="23">
        <f>E451*F453*G453</f>
        <v>7.760368</v>
      </c>
      <c r="S453" s="17">
        <v>210</v>
      </c>
    </row>
    <row r="454" ht="28.5" customHeight="1" spans="1:19">
      <c r="A454" s="38">
        <v>10</v>
      </c>
      <c r="B454" s="39" t="s">
        <v>432</v>
      </c>
      <c r="C454" s="40" t="s">
        <v>433</v>
      </c>
      <c r="D454" s="39" t="s">
        <v>434</v>
      </c>
      <c r="E454" s="148">
        <v>38.299</v>
      </c>
      <c r="F454" s="49"/>
      <c r="G454" s="50"/>
      <c r="H454" s="23"/>
    </row>
    <row r="455" ht="15.75" customHeight="1" spans="1:19">
      <c r="A455" s="20"/>
      <c r="B455" s="21"/>
      <c r="C455" s="45" t="s">
        <v>802</v>
      </c>
      <c r="D455" s="21"/>
      <c r="E455" s="23"/>
      <c r="F455" s="49"/>
      <c r="G455" s="50"/>
      <c r="H455" s="23"/>
    </row>
    <row r="456" ht="15.75" customHeight="1" spans="1:19">
      <c r="A456" s="20"/>
      <c r="B456" s="21" t="s">
        <v>584</v>
      </c>
      <c r="C456" s="22" t="s">
        <v>585</v>
      </c>
      <c r="D456" s="21" t="s">
        <v>586</v>
      </c>
      <c r="E456" s="23"/>
      <c r="F456" s="49">
        <v>0.56</v>
      </c>
      <c r="G456" s="50">
        <v>1</v>
      </c>
      <c r="H456" s="23">
        <f>E454*F456*G456</f>
        <v>21.44744</v>
      </c>
      <c r="S456" s="17">
        <v>210</v>
      </c>
    </row>
    <row r="457" ht="40.5" customHeight="1" spans="1:19">
      <c r="A457" s="38">
        <v>11</v>
      </c>
      <c r="B457" s="39" t="s">
        <v>436</v>
      </c>
      <c r="C457" s="40" t="s">
        <v>437</v>
      </c>
      <c r="D457" s="39" t="s">
        <v>434</v>
      </c>
      <c r="E457" s="148">
        <v>38.299</v>
      </c>
      <c r="F457" s="49"/>
      <c r="G457" s="50"/>
      <c r="H457" s="23"/>
    </row>
    <row r="458" ht="15.75" customHeight="1" spans="1:19">
      <c r="A458" s="20"/>
      <c r="B458" s="21"/>
      <c r="C458" s="45" t="s">
        <v>802</v>
      </c>
      <c r="D458" s="21"/>
      <c r="E458" s="23"/>
      <c r="F458" s="49"/>
      <c r="G458" s="50"/>
      <c r="H458" s="23"/>
    </row>
    <row r="459" ht="15.75" customHeight="1" spans="1:19">
      <c r="A459" s="20"/>
      <c r="B459" s="21" t="s">
        <v>584</v>
      </c>
      <c r="C459" s="22" t="s">
        <v>585</v>
      </c>
      <c r="D459" s="21" t="s">
        <v>586</v>
      </c>
      <c r="E459" s="23"/>
      <c r="F459" s="49">
        <v>0.054</v>
      </c>
      <c r="G459" s="50">
        <v>1</v>
      </c>
      <c r="H459" s="23">
        <f>E457*F459*G459</f>
        <v>2.068146</v>
      </c>
      <c r="S459" s="17">
        <v>210</v>
      </c>
    </row>
    <row r="460" ht="40.5" customHeight="1" spans="1:19">
      <c r="A460" s="38">
        <v>12</v>
      </c>
      <c r="B460" s="39" t="s">
        <v>439</v>
      </c>
      <c r="C460" s="40" t="s">
        <v>440</v>
      </c>
      <c r="D460" s="39" t="s">
        <v>434</v>
      </c>
      <c r="E460" s="148">
        <v>38.299</v>
      </c>
      <c r="F460" s="49"/>
      <c r="G460" s="50"/>
      <c r="H460" s="23"/>
    </row>
    <row r="461" ht="15.75" customHeight="1" spans="1:19">
      <c r="A461" s="20"/>
      <c r="B461" s="21"/>
      <c r="C461" s="45" t="s">
        <v>802</v>
      </c>
      <c r="D461" s="21"/>
      <c r="E461" s="23"/>
      <c r="F461" s="49"/>
      <c r="G461" s="50"/>
      <c r="H461" s="23"/>
    </row>
    <row r="462" ht="15.75" customHeight="1" spans="1:19">
      <c r="A462" s="20"/>
      <c r="B462" s="21" t="s">
        <v>584</v>
      </c>
      <c r="C462" s="22" t="s">
        <v>585</v>
      </c>
      <c r="D462" s="21" t="s">
        <v>586</v>
      </c>
      <c r="E462" s="23"/>
      <c r="F462" s="49">
        <v>0.006</v>
      </c>
      <c r="G462" s="50">
        <v>7</v>
      </c>
      <c r="H462" s="23">
        <f>E460*F462*G462</f>
        <v>1.608558</v>
      </c>
      <c r="S462" s="17">
        <v>210</v>
      </c>
    </row>
    <row r="463" ht="28.5" customHeight="1" spans="1:19">
      <c r="A463" s="38">
        <v>13</v>
      </c>
      <c r="B463" s="39" t="s">
        <v>442</v>
      </c>
      <c r="C463" s="40" t="s">
        <v>443</v>
      </c>
      <c r="D463" s="39" t="s">
        <v>188</v>
      </c>
      <c r="E463" s="148">
        <v>75.893</v>
      </c>
      <c r="F463" s="49"/>
      <c r="G463" s="50"/>
      <c r="H463" s="23"/>
    </row>
    <row r="464" ht="15.75" customHeight="1" spans="1:19">
      <c r="A464" s="20"/>
      <c r="B464" s="21"/>
      <c r="C464" s="45" t="s">
        <v>802</v>
      </c>
      <c r="D464" s="21"/>
      <c r="E464" s="23"/>
      <c r="F464" s="49"/>
      <c r="G464" s="50"/>
      <c r="H464" s="23"/>
    </row>
    <row r="465" ht="15.75" customHeight="1" spans="1:19">
      <c r="A465" s="20"/>
      <c r="B465" s="21" t="s">
        <v>584</v>
      </c>
      <c r="C465" s="22" t="s">
        <v>585</v>
      </c>
      <c r="D465" s="21" t="s">
        <v>586</v>
      </c>
      <c r="E465" s="23"/>
      <c r="F465" s="49">
        <v>0.21</v>
      </c>
      <c r="G465" s="50">
        <v>1</v>
      </c>
      <c r="H465" s="23">
        <f>E463*F465*G465</f>
        <v>15.93753</v>
      </c>
      <c r="S465" s="17">
        <v>210</v>
      </c>
    </row>
    <row r="466" ht="40.5" customHeight="1" spans="1:19">
      <c r="A466" s="38">
        <v>14</v>
      </c>
      <c r="B466" s="39" t="s">
        <v>446</v>
      </c>
      <c r="C466" s="40" t="s">
        <v>447</v>
      </c>
      <c r="D466" s="39" t="s">
        <v>188</v>
      </c>
      <c r="E466" s="148">
        <v>75.893</v>
      </c>
      <c r="F466" s="49"/>
      <c r="G466" s="50"/>
      <c r="H466" s="23"/>
    </row>
    <row r="467" ht="15.75" customHeight="1" spans="1:19">
      <c r="A467" s="20"/>
      <c r="B467" s="21"/>
      <c r="C467" s="45" t="s">
        <v>802</v>
      </c>
      <c r="D467" s="21"/>
      <c r="E467" s="23"/>
      <c r="F467" s="49"/>
      <c r="G467" s="50"/>
      <c r="H467" s="23"/>
    </row>
    <row r="468" ht="15.75" customHeight="1" spans="1:19">
      <c r="A468" s="20"/>
      <c r="B468" s="21" t="s">
        <v>584</v>
      </c>
      <c r="C468" s="22" t="s">
        <v>585</v>
      </c>
      <c r="D468" s="21" t="s">
        <v>586</v>
      </c>
      <c r="E468" s="23"/>
      <c r="F468" s="49">
        <v>0.081</v>
      </c>
      <c r="G468" s="50">
        <v>1</v>
      </c>
      <c r="H468" s="23">
        <f>E466*F468*G468</f>
        <v>6.147333</v>
      </c>
      <c r="S468" s="17">
        <v>210</v>
      </c>
    </row>
    <row r="469" ht="40.5" customHeight="1" spans="1:19">
      <c r="A469" s="38">
        <v>15</v>
      </c>
      <c r="B469" s="39" t="s">
        <v>449</v>
      </c>
      <c r="C469" s="40" t="s">
        <v>450</v>
      </c>
      <c r="D469" s="39" t="s">
        <v>188</v>
      </c>
      <c r="E469" s="148">
        <v>75.893</v>
      </c>
      <c r="F469" s="49"/>
      <c r="G469" s="50"/>
      <c r="H469" s="23"/>
    </row>
    <row r="470" ht="15.75" customHeight="1" spans="1:19">
      <c r="A470" s="20"/>
      <c r="B470" s="21"/>
      <c r="C470" s="45" t="s">
        <v>802</v>
      </c>
      <c r="D470" s="21"/>
      <c r="E470" s="23"/>
      <c r="F470" s="49"/>
      <c r="G470" s="50"/>
      <c r="H470" s="23"/>
    </row>
    <row r="471" ht="15.75" customHeight="1" spans="1:19">
      <c r="A471" s="20"/>
      <c r="B471" s="21" t="s">
        <v>584</v>
      </c>
      <c r="C471" s="22" t="s">
        <v>585</v>
      </c>
      <c r="D471" s="21" t="s">
        <v>586</v>
      </c>
      <c r="E471" s="23"/>
      <c r="F471" s="49">
        <v>0.009</v>
      </c>
      <c r="G471" s="50">
        <v>7</v>
      </c>
      <c r="H471" s="23">
        <f>E469*F471*G471</f>
        <v>4.781259</v>
      </c>
      <c r="S471" s="17">
        <v>210</v>
      </c>
    </row>
    <row r="472" ht="28.5" customHeight="1" spans="1:19">
      <c r="A472" s="38">
        <v>16</v>
      </c>
      <c r="B472" s="39" t="s">
        <v>451</v>
      </c>
      <c r="C472" s="40" t="s">
        <v>452</v>
      </c>
      <c r="D472" s="39" t="s">
        <v>107</v>
      </c>
      <c r="E472" s="148">
        <v>0.352</v>
      </c>
      <c r="F472" s="49"/>
      <c r="G472" s="50"/>
      <c r="H472" s="23"/>
    </row>
    <row r="473" ht="15.75" customHeight="1" spans="1:19">
      <c r="A473" s="20"/>
      <c r="B473" s="21"/>
      <c r="C473" s="45" t="s">
        <v>802</v>
      </c>
      <c r="D473" s="21"/>
      <c r="E473" s="23"/>
      <c r="F473" s="49"/>
      <c r="G473" s="50"/>
      <c r="H473" s="23"/>
    </row>
    <row r="474" ht="15.75" customHeight="1" spans="1:19">
      <c r="A474" s="20"/>
      <c r="B474" s="21" t="s">
        <v>584</v>
      </c>
      <c r="C474" s="22" t="s">
        <v>585</v>
      </c>
      <c r="D474" s="21" t="s">
        <v>586</v>
      </c>
      <c r="E474" s="23"/>
      <c r="F474" s="49">
        <v>0.09</v>
      </c>
      <c r="G474" s="50">
        <v>1</v>
      </c>
      <c r="H474" s="23">
        <f>E472*F474*G474</f>
        <v>0.03168</v>
      </c>
      <c r="S474" s="17">
        <v>210</v>
      </c>
    </row>
    <row r="475" ht="40.5" customHeight="1" spans="1:19">
      <c r="A475" s="38">
        <v>17</v>
      </c>
      <c r="B475" s="39" t="s">
        <v>457</v>
      </c>
      <c r="C475" s="40" t="s">
        <v>458</v>
      </c>
      <c r="D475" s="39" t="s">
        <v>107</v>
      </c>
      <c r="E475" s="148">
        <v>0.352</v>
      </c>
      <c r="F475" s="49"/>
      <c r="G475" s="50"/>
      <c r="H475" s="23"/>
    </row>
    <row r="476" ht="15.75" customHeight="1" spans="1:19">
      <c r="A476" s="20"/>
      <c r="B476" s="21"/>
      <c r="C476" s="45" t="s">
        <v>802</v>
      </c>
      <c r="D476" s="21"/>
      <c r="E476" s="23"/>
      <c r="F476" s="49"/>
      <c r="G476" s="50"/>
      <c r="H476" s="23"/>
    </row>
    <row r="477" ht="15.75" customHeight="1" spans="1:19">
      <c r="A477" s="20"/>
      <c r="B477" s="21" t="s">
        <v>584</v>
      </c>
      <c r="C477" s="22" t="s">
        <v>585</v>
      </c>
      <c r="D477" s="21" t="s">
        <v>586</v>
      </c>
      <c r="E477" s="23"/>
      <c r="F477" s="49">
        <v>0.05</v>
      </c>
      <c r="G477" s="50">
        <v>1</v>
      </c>
      <c r="H477" s="23">
        <f>E475*F477*G477</f>
        <v>0.0176</v>
      </c>
      <c r="S477" s="17">
        <v>210</v>
      </c>
    </row>
    <row r="478" ht="40.5" customHeight="1" spans="1:19">
      <c r="A478" s="38">
        <v>18</v>
      </c>
      <c r="B478" s="39" t="s">
        <v>460</v>
      </c>
      <c r="C478" s="40" t="s">
        <v>461</v>
      </c>
      <c r="D478" s="39" t="s">
        <v>107</v>
      </c>
      <c r="E478" s="148">
        <v>0.352</v>
      </c>
      <c r="F478" s="49"/>
      <c r="G478" s="50"/>
      <c r="H478" s="23"/>
    </row>
    <row r="479" ht="15.75" customHeight="1" spans="1:19">
      <c r="A479" s="20"/>
      <c r="B479" s="21"/>
      <c r="C479" s="45" t="s">
        <v>802</v>
      </c>
      <c r="D479" s="21"/>
      <c r="E479" s="23"/>
      <c r="F479" s="49"/>
      <c r="G479" s="50"/>
      <c r="H479" s="23"/>
    </row>
    <row r="480" ht="15.75" customHeight="1" spans="1:19">
      <c r="A480" s="149"/>
      <c r="B480" s="130" t="s">
        <v>584</v>
      </c>
      <c r="C480" s="33" t="s">
        <v>585</v>
      </c>
      <c r="D480" s="130" t="s">
        <v>586</v>
      </c>
      <c r="E480" s="132"/>
      <c r="F480" s="150">
        <v>0.006</v>
      </c>
      <c r="G480" s="131">
        <v>7</v>
      </c>
      <c r="H480" s="132">
        <f>E478*F480*G480</f>
        <v>0.014784</v>
      </c>
      <c r="S480" s="17">
        <v>210</v>
      </c>
    </row>
  </sheetData>
  <mergeCells count="24">
    <mergeCell ref="A1:H1"/>
    <mergeCell ref="A2:H2"/>
    <mergeCell ref="M2:P2"/>
    <mergeCell ref="A3:H3"/>
    <mergeCell ref="A422:H422"/>
    <mergeCell ref="A423:H423"/>
    <mergeCell ref="M423:P423"/>
    <mergeCell ref="A424:H424"/>
    <mergeCell ref="A4:A5"/>
    <mergeCell ref="A425:A426"/>
    <mergeCell ref="B4:B5"/>
    <mergeCell ref="B425:B426"/>
    <mergeCell ref="C4:C5"/>
    <mergeCell ref="C425:C426"/>
    <mergeCell ref="D4:D5"/>
    <mergeCell ref="D425:D426"/>
    <mergeCell ref="E4:E5"/>
    <mergeCell ref="E425:E426"/>
    <mergeCell ref="F4:F5"/>
    <mergeCell ref="F425:F426"/>
    <mergeCell ref="G4:G5"/>
    <mergeCell ref="G425:G426"/>
    <mergeCell ref="H4:H5"/>
    <mergeCell ref="H425:H426"/>
  </mergeCells>
  <pageMargins left="1.22916666666667" right="0" top="0.0416666666666667" bottom="0.208333333333333" header="0.572916666666667" footer="0.40625"/>
  <pageSetup paperSize="9" orientation="landscape" blackAndWhite="1" useFirstPageNumber="1"/>
  <headerFooter alignWithMargins="0">
    <oddFooter>&amp;C&amp;P</oddFooter>
  </headerFooter>
  <rowBreaks count="1" manualBreakCount="1">
    <brk id="421" max="255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88"/>
  <sheetViews>
    <sheetView zoomScale="85" zoomScaleNormal="85" zoomScaleSheetLayoutView="60" topLeftCell="A67" workbookViewId="0">
      <selection activeCell="E35" sqref="E35"/>
    </sheetView>
  </sheetViews>
  <sheetFormatPr defaultColWidth="10" defaultRowHeight="15" customHeight="1"/>
  <cols>
    <col min="1" max="1" width="6.5" style="17" customWidth="1"/>
    <col min="2" max="2" width="14.1666666666667" style="17" customWidth="1"/>
    <col min="3" max="3" width="48.3333333333333" style="17" customWidth="1"/>
    <col min="4" max="4" width="11.6666666666667" style="17" customWidth="1"/>
    <col min="5" max="6" width="15" style="17" customWidth="1"/>
    <col min="7" max="9" width="15" style="17" hidden="1" customWidth="1"/>
    <col min="10" max="10" width="9.16666666666667" style="17" customWidth="1"/>
    <col min="11" max="11" width="15.8333333333333" style="17" hidden="1" customWidth="1"/>
    <col min="12" max="14" width="15" style="17" hidden="1" customWidth="1"/>
    <col min="15" max="15" width="15" style="17" customWidth="1"/>
    <col min="16" max="16" width="15" style="17" hidden="1" customWidth="1"/>
    <col min="17" max="18" width="15" style="17" customWidth="1"/>
    <col min="19" max="19" width="83.3333333333333" style="17" customWidth="1"/>
    <col min="20" max="21" width="10" style="17" hidden="1" customWidth="1"/>
    <col min="22" max="16384" width="10" style="17"/>
  </cols>
  <sheetData>
    <row r="1" ht="26.25" customHeight="1" spans="1:21">
      <c r="A1" s="8" t="s">
        <v>811</v>
      </c>
    </row>
    <row r="2" ht="30" customHeight="1" spans="1:21">
      <c r="A2" s="9" t="s">
        <v>2</v>
      </c>
    </row>
    <row r="3" ht="37.5" customHeight="1" spans="1:21">
      <c r="A3" s="10" t="s">
        <v>3</v>
      </c>
    </row>
    <row r="4" ht="45" customHeight="1" spans="1:21">
      <c r="A4" s="18" t="s">
        <v>4</v>
      </c>
      <c r="B4" s="19" t="s">
        <v>464</v>
      </c>
      <c r="C4" s="19" t="s">
        <v>465</v>
      </c>
      <c r="D4" s="19" t="s">
        <v>466</v>
      </c>
      <c r="E4" s="19" t="s">
        <v>17</v>
      </c>
      <c r="F4" s="19" t="s">
        <v>467</v>
      </c>
      <c r="G4" s="19" t="s">
        <v>812</v>
      </c>
      <c r="H4" s="19" t="s">
        <v>813</v>
      </c>
      <c r="I4" s="19" t="s">
        <v>812</v>
      </c>
      <c r="J4" s="19" t="s">
        <v>469</v>
      </c>
      <c r="K4" s="19" t="s">
        <v>814</v>
      </c>
      <c r="L4" s="19" t="s">
        <v>812</v>
      </c>
      <c r="M4" s="19" t="s">
        <v>815</v>
      </c>
      <c r="N4" s="19" t="s">
        <v>812</v>
      </c>
      <c r="O4" s="19" t="s">
        <v>816</v>
      </c>
      <c r="P4" s="19" t="s">
        <v>812</v>
      </c>
      <c r="Q4" s="19" t="s">
        <v>817</v>
      </c>
      <c r="R4" s="19" t="s">
        <v>818</v>
      </c>
      <c r="S4" s="10" t="s">
        <v>21</v>
      </c>
      <c r="T4" s="17" t="s">
        <v>819</v>
      </c>
      <c r="U4" s="17" t="s">
        <v>796</v>
      </c>
    </row>
    <row r="5" ht="14.25" customHeight="1" spans="1:21">
      <c r="A5" s="35" t="s">
        <v>473</v>
      </c>
      <c r="B5" s="27"/>
      <c r="C5" s="27" t="s">
        <v>474</v>
      </c>
      <c r="D5" s="27"/>
      <c r="E5" s="137"/>
      <c r="F5" s="138"/>
      <c r="G5" s="139"/>
      <c r="H5" s="140"/>
      <c r="I5" s="139"/>
      <c r="J5" s="137"/>
      <c r="K5" s="138"/>
      <c r="L5" s="139"/>
      <c r="M5" s="138"/>
      <c r="N5" s="139"/>
      <c r="O5" s="138"/>
      <c r="P5" s="139"/>
      <c r="Q5" s="138"/>
      <c r="R5" s="139"/>
    </row>
    <row r="6" ht="40.5" customHeight="1" spans="1:21">
      <c r="A6" s="20">
        <v>1</v>
      </c>
      <c r="B6" s="21" t="s">
        <v>53</v>
      </c>
      <c r="C6" s="22" t="s">
        <v>88</v>
      </c>
      <c r="D6" s="21" t="s">
        <v>89</v>
      </c>
      <c r="E6" s="23">
        <v>210900</v>
      </c>
      <c r="F6" s="24">
        <v>2000</v>
      </c>
      <c r="G6" s="25">
        <f t="shared" ref="G6:G39" si="0">E6*F6</f>
        <v>421800000</v>
      </c>
      <c r="H6" s="141">
        <v>2000</v>
      </c>
      <c r="I6" s="25">
        <f t="shared" ref="I6:I39" si="1">E6*H6</f>
        <v>421800000</v>
      </c>
      <c r="J6" s="23">
        <v>1</v>
      </c>
      <c r="K6" s="24">
        <f t="shared" ref="K6:K39" si="2">H6*J6</f>
        <v>2000</v>
      </c>
      <c r="L6" s="25">
        <f t="shared" ref="L6:L39" si="3">E6*K6</f>
        <v>421800000</v>
      </c>
      <c r="M6" s="24">
        <f t="shared" ref="M6:M39" si="4">T6+U6</f>
        <v>0</v>
      </c>
      <c r="N6" s="25">
        <f t="shared" ref="N6:N39" si="5">E6*M6</f>
        <v>0</v>
      </c>
      <c r="O6" s="24">
        <f t="shared" ref="O6:O39" si="6">H6+M6</f>
        <v>2000</v>
      </c>
      <c r="P6" s="25">
        <f t="shared" ref="P6:P39" si="7">E6*O6</f>
        <v>421800000</v>
      </c>
      <c r="Q6" s="24">
        <f t="shared" ref="Q6:Q39" si="8">O6-F6</f>
        <v>0</v>
      </c>
      <c r="R6" s="25">
        <f t="shared" ref="R6:R40" si="9">P6-G6</f>
        <v>0</v>
      </c>
    </row>
    <row r="7" ht="28.5" customHeight="1" spans="1:21">
      <c r="A7" s="20">
        <v>2</v>
      </c>
      <c r="B7" s="21" t="s">
        <v>53</v>
      </c>
      <c r="C7" s="22" t="s">
        <v>93</v>
      </c>
      <c r="D7" s="21">
        <v>0</v>
      </c>
      <c r="E7" s="23">
        <v>5</v>
      </c>
      <c r="F7" s="24">
        <v>2000000</v>
      </c>
      <c r="G7" s="25">
        <f t="shared" si="0"/>
        <v>10000000</v>
      </c>
      <c r="H7" s="141">
        <v>2000000</v>
      </c>
      <c r="I7" s="25">
        <f t="shared" si="1"/>
        <v>10000000</v>
      </c>
      <c r="J7" s="23">
        <v>1</v>
      </c>
      <c r="K7" s="24">
        <f t="shared" si="2"/>
        <v>2000000</v>
      </c>
      <c r="L7" s="25">
        <f t="shared" si="3"/>
        <v>10000000</v>
      </c>
      <c r="M7" s="24">
        <f t="shared" si="4"/>
        <v>0</v>
      </c>
      <c r="N7" s="25">
        <f t="shared" si="5"/>
        <v>0</v>
      </c>
      <c r="O7" s="24">
        <f t="shared" si="6"/>
        <v>2000000</v>
      </c>
      <c r="P7" s="25">
        <f t="shared" si="7"/>
        <v>10000000</v>
      </c>
      <c r="Q7" s="24">
        <f t="shared" si="8"/>
        <v>0</v>
      </c>
      <c r="R7" s="25">
        <f t="shared" si="9"/>
        <v>0</v>
      </c>
    </row>
    <row r="8" ht="28.5" customHeight="1" spans="1:21">
      <c r="A8" s="20">
        <v>3</v>
      </c>
      <c r="B8" s="21" t="s">
        <v>53</v>
      </c>
      <c r="C8" s="22" t="s">
        <v>123</v>
      </c>
      <c r="D8" s="21" t="s">
        <v>124</v>
      </c>
      <c r="E8" s="23">
        <v>1500</v>
      </c>
      <c r="F8" s="24">
        <v>6000</v>
      </c>
      <c r="G8" s="25">
        <f t="shared" si="0"/>
        <v>9000000</v>
      </c>
      <c r="H8" s="141">
        <v>6000</v>
      </c>
      <c r="I8" s="25">
        <f t="shared" si="1"/>
        <v>9000000</v>
      </c>
      <c r="J8" s="23">
        <v>1</v>
      </c>
      <c r="K8" s="24">
        <f t="shared" si="2"/>
        <v>6000</v>
      </c>
      <c r="L8" s="25">
        <f t="shared" si="3"/>
        <v>9000000</v>
      </c>
      <c r="M8" s="24">
        <f t="shared" si="4"/>
        <v>0</v>
      </c>
      <c r="N8" s="25">
        <f t="shared" si="5"/>
        <v>0</v>
      </c>
      <c r="O8" s="24">
        <f t="shared" si="6"/>
        <v>6000</v>
      </c>
      <c r="P8" s="25">
        <f t="shared" si="7"/>
        <v>9000000</v>
      </c>
      <c r="Q8" s="24">
        <f t="shared" si="8"/>
        <v>0</v>
      </c>
      <c r="R8" s="25">
        <f t="shared" si="9"/>
        <v>0</v>
      </c>
    </row>
    <row r="9" ht="15.75" customHeight="1" spans="1:21">
      <c r="A9" s="20">
        <v>4</v>
      </c>
      <c r="B9" s="21" t="s">
        <v>53</v>
      </c>
      <c r="C9" s="22" t="s">
        <v>248</v>
      </c>
      <c r="D9" s="21" t="s">
        <v>124</v>
      </c>
      <c r="E9" s="23">
        <v>145</v>
      </c>
      <c r="F9" s="24">
        <v>300000</v>
      </c>
      <c r="G9" s="25">
        <f t="shared" si="0"/>
        <v>43500000</v>
      </c>
      <c r="H9" s="141">
        <v>300000</v>
      </c>
      <c r="I9" s="25">
        <f t="shared" si="1"/>
        <v>43500000</v>
      </c>
      <c r="J9" s="23">
        <v>1</v>
      </c>
      <c r="K9" s="24">
        <f t="shared" si="2"/>
        <v>300000</v>
      </c>
      <c r="L9" s="25">
        <f t="shared" si="3"/>
        <v>43500000</v>
      </c>
      <c r="M9" s="24">
        <f t="shared" si="4"/>
        <v>0</v>
      </c>
      <c r="N9" s="25">
        <f t="shared" si="5"/>
        <v>0</v>
      </c>
      <c r="O9" s="24">
        <f t="shared" si="6"/>
        <v>300000</v>
      </c>
      <c r="P9" s="25">
        <f t="shared" si="7"/>
        <v>43500000</v>
      </c>
      <c r="Q9" s="24">
        <f t="shared" si="8"/>
        <v>0</v>
      </c>
      <c r="R9" s="25">
        <f t="shared" si="9"/>
        <v>0</v>
      </c>
    </row>
    <row r="10" ht="27.75" customHeight="1" spans="1:21">
      <c r="A10" s="20">
        <v>5</v>
      </c>
      <c r="B10" s="21" t="s">
        <v>475</v>
      </c>
      <c r="C10" s="22" t="s">
        <v>476</v>
      </c>
      <c r="D10" s="21" t="s">
        <v>107</v>
      </c>
      <c r="E10" s="23">
        <v>1149.72678</v>
      </c>
      <c r="F10" s="24">
        <v>300000</v>
      </c>
      <c r="G10" s="25">
        <f t="shared" si="0"/>
        <v>344918034</v>
      </c>
      <c r="H10" s="141">
        <v>300000</v>
      </c>
      <c r="I10" s="25">
        <f t="shared" si="1"/>
        <v>344918034</v>
      </c>
      <c r="J10" s="23">
        <v>1</v>
      </c>
      <c r="K10" s="24">
        <f t="shared" si="2"/>
        <v>300000</v>
      </c>
      <c r="L10" s="25">
        <f t="shared" si="3"/>
        <v>344918034</v>
      </c>
      <c r="M10" s="24">
        <f t="shared" si="4"/>
        <v>23160</v>
      </c>
      <c r="N10" s="25">
        <f t="shared" si="5"/>
        <v>26627672.2248</v>
      </c>
      <c r="O10" s="24">
        <f t="shared" si="6"/>
        <v>323160</v>
      </c>
      <c r="P10" s="25">
        <f t="shared" si="7"/>
        <v>371545706.2248</v>
      </c>
      <c r="Q10" s="24">
        <f t="shared" si="8"/>
        <v>23160</v>
      </c>
      <c r="R10" s="25">
        <f t="shared" si="9"/>
        <v>26627672.2248</v>
      </c>
      <c r="S10" s="17" t="s">
        <v>478</v>
      </c>
      <c r="T10" s="17">
        <v>23160</v>
      </c>
    </row>
    <row r="11" ht="27.75" customHeight="1" spans="1:21">
      <c r="A11" s="20">
        <v>6</v>
      </c>
      <c r="B11" s="21" t="s">
        <v>479</v>
      </c>
      <c r="C11" s="22" t="s">
        <v>480</v>
      </c>
      <c r="D11" s="21" t="s">
        <v>107</v>
      </c>
      <c r="E11" s="23">
        <v>1.00522275</v>
      </c>
      <c r="F11" s="24">
        <v>519000</v>
      </c>
      <c r="G11" s="25">
        <f t="shared" si="0"/>
        <v>521710.60725</v>
      </c>
      <c r="H11" s="141">
        <v>519000</v>
      </c>
      <c r="I11" s="25">
        <f t="shared" si="1"/>
        <v>521710.60725</v>
      </c>
      <c r="J11" s="23">
        <v>1</v>
      </c>
      <c r="K11" s="24">
        <f t="shared" si="2"/>
        <v>519000</v>
      </c>
      <c r="L11" s="25">
        <f t="shared" si="3"/>
        <v>521710.60725</v>
      </c>
      <c r="M11" s="24">
        <f t="shared" si="4"/>
        <v>23160</v>
      </c>
      <c r="N11" s="25">
        <f t="shared" si="5"/>
        <v>23280.95889</v>
      </c>
      <c r="O11" s="24">
        <f t="shared" si="6"/>
        <v>542160</v>
      </c>
      <c r="P11" s="25">
        <f t="shared" si="7"/>
        <v>544991.56614</v>
      </c>
      <c r="Q11" s="24">
        <f t="shared" si="8"/>
        <v>23160</v>
      </c>
      <c r="R11" s="25">
        <f t="shared" si="9"/>
        <v>23280.9588900001</v>
      </c>
      <c r="S11" s="17" t="s">
        <v>482</v>
      </c>
      <c r="T11" s="17">
        <v>23160</v>
      </c>
    </row>
    <row r="12" ht="27.75" customHeight="1" spans="1:21">
      <c r="A12" s="20">
        <v>7</v>
      </c>
      <c r="B12" s="21" t="s">
        <v>483</v>
      </c>
      <c r="C12" s="22" t="s">
        <v>484</v>
      </c>
      <c r="D12" s="21" t="s">
        <v>107</v>
      </c>
      <c r="E12" s="23">
        <v>264.4288154</v>
      </c>
      <c r="F12" s="24">
        <v>724000</v>
      </c>
      <c r="G12" s="25">
        <f t="shared" si="0"/>
        <v>191446462.3496</v>
      </c>
      <c r="H12" s="141">
        <v>724000</v>
      </c>
      <c r="I12" s="25">
        <f t="shared" si="1"/>
        <v>191446462.3496</v>
      </c>
      <c r="J12" s="23">
        <v>1</v>
      </c>
      <c r="K12" s="24">
        <f t="shared" si="2"/>
        <v>724000</v>
      </c>
      <c r="L12" s="25">
        <f t="shared" si="3"/>
        <v>191446462.3496</v>
      </c>
      <c r="M12" s="24">
        <f t="shared" si="4"/>
        <v>23160</v>
      </c>
      <c r="N12" s="25">
        <f t="shared" si="5"/>
        <v>6124171.364664</v>
      </c>
      <c r="O12" s="24">
        <f t="shared" si="6"/>
        <v>747160</v>
      </c>
      <c r="P12" s="25">
        <f t="shared" si="7"/>
        <v>197570633.714264</v>
      </c>
      <c r="Q12" s="24">
        <f t="shared" si="8"/>
        <v>23160</v>
      </c>
      <c r="R12" s="25">
        <f t="shared" si="9"/>
        <v>6124171.36466399</v>
      </c>
      <c r="S12" s="17" t="s">
        <v>486</v>
      </c>
      <c r="T12" s="17">
        <v>23160</v>
      </c>
    </row>
    <row r="13" ht="27.75" customHeight="1" spans="1:21">
      <c r="A13" s="20">
        <v>8</v>
      </c>
      <c r="B13" s="21" t="s">
        <v>487</v>
      </c>
      <c r="C13" s="22" t="s">
        <v>488</v>
      </c>
      <c r="D13" s="21" t="s">
        <v>89</v>
      </c>
      <c r="E13" s="23">
        <v>709.065</v>
      </c>
      <c r="F13" s="24">
        <v>12000</v>
      </c>
      <c r="G13" s="25">
        <f t="shared" si="0"/>
        <v>8508780</v>
      </c>
      <c r="H13" s="141">
        <v>12000</v>
      </c>
      <c r="I13" s="25">
        <f t="shared" si="1"/>
        <v>8508780</v>
      </c>
      <c r="J13" s="23">
        <v>1</v>
      </c>
      <c r="K13" s="24">
        <f t="shared" si="2"/>
        <v>12000</v>
      </c>
      <c r="L13" s="25">
        <f t="shared" si="3"/>
        <v>8508780</v>
      </c>
      <c r="M13" s="24">
        <f t="shared" si="4"/>
        <v>0</v>
      </c>
      <c r="N13" s="25">
        <f t="shared" si="5"/>
        <v>0</v>
      </c>
      <c r="O13" s="24">
        <f t="shared" si="6"/>
        <v>12000</v>
      </c>
      <c r="P13" s="25">
        <f t="shared" si="7"/>
        <v>8508780</v>
      </c>
      <c r="Q13" s="24">
        <f t="shared" si="8"/>
        <v>0</v>
      </c>
      <c r="R13" s="25">
        <f t="shared" si="9"/>
        <v>0</v>
      </c>
      <c r="S13" s="17" t="s">
        <v>490</v>
      </c>
      <c r="T13" s="17">
        <v>0</v>
      </c>
    </row>
    <row r="14" ht="27.75" customHeight="1" spans="1:21">
      <c r="A14" s="20">
        <v>9</v>
      </c>
      <c r="B14" s="21" t="s">
        <v>491</v>
      </c>
      <c r="C14" s="22" t="s">
        <v>492</v>
      </c>
      <c r="D14" s="21" t="s">
        <v>89</v>
      </c>
      <c r="E14" s="23">
        <v>34236.195</v>
      </c>
      <c r="F14" s="24">
        <v>12000</v>
      </c>
      <c r="G14" s="25">
        <f t="shared" si="0"/>
        <v>410834340</v>
      </c>
      <c r="H14" s="141">
        <v>12000</v>
      </c>
      <c r="I14" s="25">
        <f t="shared" si="1"/>
        <v>410834340</v>
      </c>
      <c r="J14" s="23">
        <v>1</v>
      </c>
      <c r="K14" s="24">
        <f t="shared" si="2"/>
        <v>12000</v>
      </c>
      <c r="L14" s="25">
        <f t="shared" si="3"/>
        <v>410834340</v>
      </c>
      <c r="M14" s="24">
        <f t="shared" si="4"/>
        <v>0</v>
      </c>
      <c r="N14" s="25">
        <f t="shared" si="5"/>
        <v>0</v>
      </c>
      <c r="O14" s="24">
        <f t="shared" si="6"/>
        <v>12000</v>
      </c>
      <c r="P14" s="25">
        <f t="shared" si="7"/>
        <v>410834340</v>
      </c>
      <c r="Q14" s="24">
        <f t="shared" si="8"/>
        <v>0</v>
      </c>
      <c r="R14" s="25">
        <f t="shared" si="9"/>
        <v>0</v>
      </c>
      <c r="S14" s="17" t="s">
        <v>490</v>
      </c>
      <c r="T14" s="17">
        <v>0</v>
      </c>
    </row>
    <row r="15" ht="15.75" customHeight="1" spans="1:21">
      <c r="A15" s="20">
        <v>10</v>
      </c>
      <c r="B15" s="21" t="s">
        <v>493</v>
      </c>
      <c r="C15" s="22" t="s">
        <v>494</v>
      </c>
      <c r="D15" s="21" t="s">
        <v>89</v>
      </c>
      <c r="E15" s="23">
        <v>7030</v>
      </c>
      <c r="F15" s="24">
        <v>0</v>
      </c>
      <c r="G15" s="25">
        <f t="shared" si="0"/>
        <v>0</v>
      </c>
      <c r="H15" s="141">
        <v>0</v>
      </c>
      <c r="I15" s="25">
        <f t="shared" si="1"/>
        <v>0</v>
      </c>
      <c r="J15" s="23">
        <v>1</v>
      </c>
      <c r="K15" s="24">
        <f t="shared" si="2"/>
        <v>0</v>
      </c>
      <c r="L15" s="25">
        <f t="shared" si="3"/>
        <v>0</v>
      </c>
      <c r="M15" s="24">
        <f t="shared" si="4"/>
        <v>0</v>
      </c>
      <c r="N15" s="25">
        <f t="shared" si="5"/>
        <v>0</v>
      </c>
      <c r="O15" s="24">
        <f t="shared" si="6"/>
        <v>0</v>
      </c>
      <c r="P15" s="25">
        <f t="shared" si="7"/>
        <v>0</v>
      </c>
      <c r="Q15" s="24">
        <f t="shared" si="8"/>
        <v>0</v>
      </c>
      <c r="R15" s="25">
        <f t="shared" si="9"/>
        <v>0</v>
      </c>
      <c r="S15" s="17" t="s">
        <v>496</v>
      </c>
      <c r="T15" s="17">
        <v>0</v>
      </c>
    </row>
    <row r="16" ht="15.75" customHeight="1" spans="1:21">
      <c r="A16" s="20">
        <v>11</v>
      </c>
      <c r="B16" s="21" t="s">
        <v>497</v>
      </c>
      <c r="C16" s="22" t="s">
        <v>498</v>
      </c>
      <c r="D16" s="21" t="s">
        <v>499</v>
      </c>
      <c r="E16" s="23">
        <v>701.12361</v>
      </c>
      <c r="F16" s="24">
        <v>12627</v>
      </c>
      <c r="G16" s="25">
        <f t="shared" si="0"/>
        <v>8853087.82347</v>
      </c>
      <c r="H16" s="141">
        <v>12627</v>
      </c>
      <c r="I16" s="25">
        <f t="shared" si="1"/>
        <v>8853087.82347</v>
      </c>
      <c r="J16" s="23">
        <v>1</v>
      </c>
      <c r="K16" s="24">
        <f t="shared" si="2"/>
        <v>12627</v>
      </c>
      <c r="L16" s="25">
        <f t="shared" si="3"/>
        <v>8853087.82347</v>
      </c>
      <c r="M16" s="24">
        <f t="shared" si="4"/>
        <v>0</v>
      </c>
      <c r="N16" s="25">
        <f t="shared" si="5"/>
        <v>0</v>
      </c>
      <c r="O16" s="24">
        <f t="shared" si="6"/>
        <v>12627</v>
      </c>
      <c r="P16" s="25">
        <f t="shared" si="7"/>
        <v>8853087.82347</v>
      </c>
      <c r="Q16" s="24">
        <f t="shared" si="8"/>
        <v>0</v>
      </c>
      <c r="R16" s="25">
        <f t="shared" si="9"/>
        <v>0</v>
      </c>
      <c r="S16" s="17" t="s">
        <v>496</v>
      </c>
      <c r="T16" s="17">
        <v>0</v>
      </c>
    </row>
    <row r="17" ht="15.75" customHeight="1" spans="1:20">
      <c r="A17" s="20">
        <v>12</v>
      </c>
      <c r="B17" s="21" t="s">
        <v>501</v>
      </c>
      <c r="C17" s="22" t="s">
        <v>502</v>
      </c>
      <c r="D17" s="21" t="s">
        <v>499</v>
      </c>
      <c r="E17" s="23">
        <v>536.91859</v>
      </c>
      <c r="F17" s="24">
        <v>20000</v>
      </c>
      <c r="G17" s="25">
        <f t="shared" si="0"/>
        <v>10738371.8</v>
      </c>
      <c r="H17" s="141">
        <v>20000</v>
      </c>
      <c r="I17" s="25">
        <f t="shared" si="1"/>
        <v>10738371.8</v>
      </c>
      <c r="J17" s="23">
        <v>1</v>
      </c>
      <c r="K17" s="24">
        <f t="shared" si="2"/>
        <v>20000</v>
      </c>
      <c r="L17" s="25">
        <f t="shared" si="3"/>
        <v>10738371.8</v>
      </c>
      <c r="M17" s="24">
        <f t="shared" si="4"/>
        <v>0</v>
      </c>
      <c r="N17" s="25">
        <f t="shared" si="5"/>
        <v>0</v>
      </c>
      <c r="O17" s="24">
        <f t="shared" si="6"/>
        <v>20000</v>
      </c>
      <c r="P17" s="25">
        <f t="shared" si="7"/>
        <v>10738371.8</v>
      </c>
      <c r="Q17" s="24">
        <f t="shared" si="8"/>
        <v>0</v>
      </c>
      <c r="R17" s="25">
        <f t="shared" si="9"/>
        <v>0</v>
      </c>
      <c r="S17" s="17" t="s">
        <v>496</v>
      </c>
      <c r="T17" s="17">
        <v>0</v>
      </c>
    </row>
    <row r="18" ht="27.75" customHeight="1" spans="1:20">
      <c r="A18" s="20">
        <v>13</v>
      </c>
      <c r="B18" s="21" t="s">
        <v>504</v>
      </c>
      <c r="C18" s="22" t="s">
        <v>505</v>
      </c>
      <c r="D18" s="21" t="s">
        <v>107</v>
      </c>
      <c r="E18" s="23">
        <v>385.432294675</v>
      </c>
      <c r="F18" s="24">
        <v>717000</v>
      </c>
      <c r="G18" s="25">
        <f t="shared" si="0"/>
        <v>276354955.281975</v>
      </c>
      <c r="H18" s="141">
        <v>717000</v>
      </c>
      <c r="I18" s="25">
        <f t="shared" si="1"/>
        <v>276354955.281975</v>
      </c>
      <c r="J18" s="23">
        <v>1</v>
      </c>
      <c r="K18" s="24">
        <f t="shared" si="2"/>
        <v>717000</v>
      </c>
      <c r="L18" s="25">
        <f t="shared" si="3"/>
        <v>276354955.281975</v>
      </c>
      <c r="M18" s="24">
        <f t="shared" si="4"/>
        <v>30295</v>
      </c>
      <c r="N18" s="25">
        <f t="shared" si="5"/>
        <v>11676671.3671791</v>
      </c>
      <c r="O18" s="24">
        <f t="shared" si="6"/>
        <v>747295</v>
      </c>
      <c r="P18" s="25">
        <f t="shared" si="7"/>
        <v>288031626.649154</v>
      </c>
      <c r="Q18" s="24">
        <f t="shared" si="8"/>
        <v>30295</v>
      </c>
      <c r="R18" s="25">
        <f t="shared" si="9"/>
        <v>11676671.3671791</v>
      </c>
      <c r="S18" s="17" t="s">
        <v>507</v>
      </c>
      <c r="T18" s="17">
        <v>30295</v>
      </c>
    </row>
    <row r="19" ht="27.75" customHeight="1" spans="1:20">
      <c r="A19" s="20">
        <v>14</v>
      </c>
      <c r="B19" s="21" t="s">
        <v>508</v>
      </c>
      <c r="C19" s="22" t="s">
        <v>509</v>
      </c>
      <c r="D19" s="21" t="s">
        <v>107</v>
      </c>
      <c r="E19" s="23">
        <v>49.24234275</v>
      </c>
      <c r="F19" s="24">
        <v>717000</v>
      </c>
      <c r="G19" s="25">
        <f t="shared" si="0"/>
        <v>35306759.75175</v>
      </c>
      <c r="H19" s="141">
        <v>717000</v>
      </c>
      <c r="I19" s="25">
        <f t="shared" si="1"/>
        <v>35306759.75175</v>
      </c>
      <c r="J19" s="23">
        <v>1</v>
      </c>
      <c r="K19" s="24">
        <f t="shared" si="2"/>
        <v>717000</v>
      </c>
      <c r="L19" s="25">
        <f t="shared" si="3"/>
        <v>35306759.75175</v>
      </c>
      <c r="M19" s="24">
        <f t="shared" si="4"/>
        <v>30295</v>
      </c>
      <c r="N19" s="25">
        <f t="shared" si="5"/>
        <v>1491796.77361125</v>
      </c>
      <c r="O19" s="24">
        <f t="shared" si="6"/>
        <v>747295</v>
      </c>
      <c r="P19" s="25">
        <f t="shared" si="7"/>
        <v>36798556.5253613</v>
      </c>
      <c r="Q19" s="24">
        <f t="shared" si="8"/>
        <v>30295</v>
      </c>
      <c r="R19" s="25">
        <f t="shared" si="9"/>
        <v>1491796.77361125</v>
      </c>
      <c r="S19" s="17" t="s">
        <v>511</v>
      </c>
      <c r="T19" s="17">
        <v>30295</v>
      </c>
    </row>
    <row r="20" ht="15.75" customHeight="1" spans="1:20">
      <c r="A20" s="20">
        <v>15</v>
      </c>
      <c r="B20" s="21" t="s">
        <v>512</v>
      </c>
      <c r="C20" s="22" t="s">
        <v>513</v>
      </c>
      <c r="D20" s="21" t="s">
        <v>499</v>
      </c>
      <c r="E20" s="23">
        <v>2.74346</v>
      </c>
      <c r="F20" s="24">
        <v>23000</v>
      </c>
      <c r="G20" s="25">
        <f t="shared" si="0"/>
        <v>63099.58</v>
      </c>
      <c r="H20" s="141">
        <v>23000</v>
      </c>
      <c r="I20" s="25">
        <f t="shared" si="1"/>
        <v>63099.58</v>
      </c>
      <c r="J20" s="23">
        <v>1</v>
      </c>
      <c r="K20" s="24">
        <f t="shared" si="2"/>
        <v>23000</v>
      </c>
      <c r="L20" s="25">
        <f t="shared" si="3"/>
        <v>63099.58</v>
      </c>
      <c r="M20" s="24">
        <f t="shared" si="4"/>
        <v>0</v>
      </c>
      <c r="N20" s="25">
        <f t="shared" si="5"/>
        <v>0</v>
      </c>
      <c r="O20" s="24">
        <f t="shared" si="6"/>
        <v>23000</v>
      </c>
      <c r="P20" s="25">
        <f t="shared" si="7"/>
        <v>63099.58</v>
      </c>
      <c r="Q20" s="24">
        <f t="shared" si="8"/>
        <v>0</v>
      </c>
      <c r="R20" s="25">
        <f t="shared" si="9"/>
        <v>0</v>
      </c>
      <c r="S20" s="17" t="s">
        <v>496</v>
      </c>
      <c r="T20" s="17">
        <v>0</v>
      </c>
    </row>
    <row r="21" ht="27.75" customHeight="1" spans="1:20">
      <c r="A21" s="20">
        <v>16</v>
      </c>
      <c r="B21" s="21" t="s">
        <v>515</v>
      </c>
      <c r="C21" s="22" t="s">
        <v>516</v>
      </c>
      <c r="D21" s="21" t="s">
        <v>517</v>
      </c>
      <c r="E21" s="23">
        <v>563.2</v>
      </c>
      <c r="F21" s="24">
        <v>1470</v>
      </c>
      <c r="G21" s="25">
        <f t="shared" si="0"/>
        <v>827904</v>
      </c>
      <c r="H21" s="141">
        <v>1470</v>
      </c>
      <c r="I21" s="25">
        <f t="shared" si="1"/>
        <v>827904</v>
      </c>
      <c r="J21" s="23">
        <v>1</v>
      </c>
      <c r="K21" s="24">
        <f t="shared" si="2"/>
        <v>1470</v>
      </c>
      <c r="L21" s="25">
        <f t="shared" si="3"/>
        <v>827904</v>
      </c>
      <c r="M21" s="24">
        <f t="shared" si="4"/>
        <v>0</v>
      </c>
      <c r="N21" s="25">
        <f t="shared" si="5"/>
        <v>0</v>
      </c>
      <c r="O21" s="24">
        <f t="shared" si="6"/>
        <v>1470</v>
      </c>
      <c r="P21" s="25">
        <f t="shared" si="7"/>
        <v>827904</v>
      </c>
      <c r="Q21" s="24">
        <f t="shared" si="8"/>
        <v>0</v>
      </c>
      <c r="R21" s="25">
        <f t="shared" si="9"/>
        <v>0</v>
      </c>
      <c r="S21" s="17" t="s">
        <v>519</v>
      </c>
      <c r="T21" s="17">
        <v>0</v>
      </c>
    </row>
    <row r="22" ht="27.75" customHeight="1" spans="1:20">
      <c r="A22" s="20">
        <v>17</v>
      </c>
      <c r="B22" s="21" t="s">
        <v>520</v>
      </c>
      <c r="C22" s="22" t="s">
        <v>521</v>
      </c>
      <c r="D22" s="21" t="s">
        <v>107</v>
      </c>
      <c r="E22" s="23">
        <v>0.14512</v>
      </c>
      <c r="F22" s="24">
        <v>3300000</v>
      </c>
      <c r="G22" s="25">
        <f t="shared" si="0"/>
        <v>478896</v>
      </c>
      <c r="H22" s="141">
        <v>3300000</v>
      </c>
      <c r="I22" s="25">
        <f t="shared" si="1"/>
        <v>478896</v>
      </c>
      <c r="J22" s="23">
        <v>1</v>
      </c>
      <c r="K22" s="24">
        <f t="shared" si="2"/>
        <v>3300000</v>
      </c>
      <c r="L22" s="25">
        <f t="shared" si="3"/>
        <v>478896</v>
      </c>
      <c r="M22" s="24">
        <f t="shared" si="4"/>
        <v>0</v>
      </c>
      <c r="N22" s="25">
        <f t="shared" si="5"/>
        <v>0</v>
      </c>
      <c r="O22" s="24">
        <f t="shared" si="6"/>
        <v>3300000</v>
      </c>
      <c r="P22" s="25">
        <f t="shared" si="7"/>
        <v>478896</v>
      </c>
      <c r="Q22" s="24">
        <f t="shared" si="8"/>
        <v>0</v>
      </c>
      <c r="R22" s="25">
        <f t="shared" si="9"/>
        <v>0</v>
      </c>
      <c r="S22" s="17" t="s">
        <v>523</v>
      </c>
      <c r="T22" s="17">
        <v>0</v>
      </c>
    </row>
    <row r="23" ht="27.75" customHeight="1" spans="1:20">
      <c r="A23" s="20">
        <v>18</v>
      </c>
      <c r="B23" s="21" t="s">
        <v>524</v>
      </c>
      <c r="C23" s="22" t="s">
        <v>525</v>
      </c>
      <c r="D23" s="21" t="s">
        <v>107</v>
      </c>
      <c r="E23" s="23">
        <v>0.037436</v>
      </c>
      <c r="F23" s="24">
        <v>3300000</v>
      </c>
      <c r="G23" s="25">
        <f t="shared" si="0"/>
        <v>123538.8</v>
      </c>
      <c r="H23" s="141">
        <v>3300000</v>
      </c>
      <c r="I23" s="25">
        <f t="shared" si="1"/>
        <v>123538.8</v>
      </c>
      <c r="J23" s="23">
        <v>1</v>
      </c>
      <c r="K23" s="24">
        <f t="shared" si="2"/>
        <v>3300000</v>
      </c>
      <c r="L23" s="25">
        <f t="shared" si="3"/>
        <v>123538.8</v>
      </c>
      <c r="M23" s="24">
        <f t="shared" si="4"/>
        <v>0</v>
      </c>
      <c r="N23" s="25">
        <f t="shared" si="5"/>
        <v>0</v>
      </c>
      <c r="O23" s="24">
        <f t="shared" si="6"/>
        <v>3300000</v>
      </c>
      <c r="P23" s="25">
        <f t="shared" si="7"/>
        <v>123538.8</v>
      </c>
      <c r="Q23" s="24">
        <f t="shared" si="8"/>
        <v>0</v>
      </c>
      <c r="R23" s="25">
        <f t="shared" si="9"/>
        <v>0</v>
      </c>
      <c r="S23" s="17" t="s">
        <v>523</v>
      </c>
      <c r="T23" s="17">
        <v>0</v>
      </c>
    </row>
    <row r="24" ht="27.75" customHeight="1" spans="1:20">
      <c r="A24" s="20">
        <v>19</v>
      </c>
      <c r="B24" s="21" t="s">
        <v>527</v>
      </c>
      <c r="C24" s="22" t="s">
        <v>528</v>
      </c>
      <c r="D24" s="21" t="s">
        <v>107</v>
      </c>
      <c r="E24" s="23">
        <v>0.170212</v>
      </c>
      <c r="F24" s="24">
        <v>3300000</v>
      </c>
      <c r="G24" s="25">
        <f t="shared" si="0"/>
        <v>561699.6</v>
      </c>
      <c r="H24" s="141">
        <v>3300000</v>
      </c>
      <c r="I24" s="25">
        <f t="shared" si="1"/>
        <v>561699.6</v>
      </c>
      <c r="J24" s="23">
        <v>1</v>
      </c>
      <c r="K24" s="24">
        <f t="shared" si="2"/>
        <v>3300000</v>
      </c>
      <c r="L24" s="25">
        <f t="shared" si="3"/>
        <v>561699.6</v>
      </c>
      <c r="M24" s="24">
        <f t="shared" si="4"/>
        <v>0</v>
      </c>
      <c r="N24" s="25">
        <f t="shared" si="5"/>
        <v>0</v>
      </c>
      <c r="O24" s="24">
        <f t="shared" si="6"/>
        <v>3300000</v>
      </c>
      <c r="P24" s="25">
        <f t="shared" si="7"/>
        <v>561699.6</v>
      </c>
      <c r="Q24" s="24">
        <f t="shared" si="8"/>
        <v>0</v>
      </c>
      <c r="R24" s="25">
        <f t="shared" si="9"/>
        <v>0</v>
      </c>
      <c r="S24" s="17" t="s">
        <v>523</v>
      </c>
      <c r="T24" s="17">
        <v>0</v>
      </c>
    </row>
    <row r="25" ht="15.75" customHeight="1" spans="1:20">
      <c r="A25" s="20">
        <v>20</v>
      </c>
      <c r="B25" s="21" t="s">
        <v>530</v>
      </c>
      <c r="C25" s="22" t="s">
        <v>531</v>
      </c>
      <c r="D25" s="21" t="s">
        <v>532</v>
      </c>
      <c r="E25" s="23">
        <v>93352.5958</v>
      </c>
      <c r="F25" s="24">
        <v>12</v>
      </c>
      <c r="G25" s="25">
        <f t="shared" si="0"/>
        <v>1120231.1496</v>
      </c>
      <c r="H25" s="141">
        <v>12</v>
      </c>
      <c r="I25" s="25">
        <f t="shared" si="1"/>
        <v>1120231.1496</v>
      </c>
      <c r="J25" s="23">
        <v>1</v>
      </c>
      <c r="K25" s="24">
        <f t="shared" si="2"/>
        <v>12</v>
      </c>
      <c r="L25" s="25">
        <f t="shared" si="3"/>
        <v>1120231.1496</v>
      </c>
      <c r="M25" s="24">
        <f t="shared" si="4"/>
        <v>0</v>
      </c>
      <c r="N25" s="25">
        <f t="shared" si="5"/>
        <v>0</v>
      </c>
      <c r="O25" s="24">
        <f t="shared" si="6"/>
        <v>12</v>
      </c>
      <c r="P25" s="25">
        <f t="shared" si="7"/>
        <v>1120231.1496</v>
      </c>
      <c r="Q25" s="24">
        <f t="shared" si="8"/>
        <v>0</v>
      </c>
      <c r="R25" s="25">
        <f t="shared" si="9"/>
        <v>0</v>
      </c>
      <c r="S25" s="17" t="s">
        <v>496</v>
      </c>
      <c r="T25" s="17">
        <v>0</v>
      </c>
    </row>
    <row r="26" ht="15.75" customHeight="1" spans="1:20">
      <c r="A26" s="20">
        <v>21</v>
      </c>
      <c r="B26" s="21" t="s">
        <v>534</v>
      </c>
      <c r="C26" s="22" t="s">
        <v>535</v>
      </c>
      <c r="D26" s="21" t="s">
        <v>536</v>
      </c>
      <c r="E26" s="23">
        <v>5</v>
      </c>
      <c r="F26" s="24">
        <v>519000</v>
      </c>
      <c r="G26" s="25">
        <f t="shared" si="0"/>
        <v>2595000</v>
      </c>
      <c r="H26" s="141">
        <v>519000</v>
      </c>
      <c r="I26" s="25">
        <f t="shared" si="1"/>
        <v>2595000</v>
      </c>
      <c r="J26" s="23">
        <v>1</v>
      </c>
      <c r="K26" s="24">
        <f t="shared" si="2"/>
        <v>519000</v>
      </c>
      <c r="L26" s="25">
        <f t="shared" si="3"/>
        <v>2595000</v>
      </c>
      <c r="M26" s="24">
        <f t="shared" si="4"/>
        <v>0</v>
      </c>
      <c r="N26" s="25">
        <f t="shared" si="5"/>
        <v>0</v>
      </c>
      <c r="O26" s="24">
        <f t="shared" si="6"/>
        <v>519000</v>
      </c>
      <c r="P26" s="25">
        <f t="shared" si="7"/>
        <v>2595000</v>
      </c>
      <c r="Q26" s="24">
        <f t="shared" si="8"/>
        <v>0</v>
      </c>
      <c r="R26" s="25">
        <f t="shared" si="9"/>
        <v>0</v>
      </c>
      <c r="S26" s="17" t="s">
        <v>538</v>
      </c>
      <c r="T26" s="17">
        <v>0</v>
      </c>
    </row>
    <row r="27" ht="15.75" customHeight="1" spans="1:20">
      <c r="A27" s="20">
        <v>22</v>
      </c>
      <c r="B27" s="21" t="s">
        <v>539</v>
      </c>
      <c r="C27" s="22" t="s">
        <v>540</v>
      </c>
      <c r="D27" s="21" t="s">
        <v>89</v>
      </c>
      <c r="E27" s="23">
        <v>0.73794</v>
      </c>
      <c r="F27" s="24">
        <v>160000</v>
      </c>
      <c r="G27" s="25">
        <f t="shared" si="0"/>
        <v>118070.4</v>
      </c>
      <c r="H27" s="141">
        <v>160000</v>
      </c>
      <c r="I27" s="25">
        <f t="shared" si="1"/>
        <v>118070.4</v>
      </c>
      <c r="J27" s="23">
        <v>1</v>
      </c>
      <c r="K27" s="24">
        <f t="shared" si="2"/>
        <v>160000</v>
      </c>
      <c r="L27" s="25">
        <f t="shared" si="3"/>
        <v>118070.4</v>
      </c>
      <c r="M27" s="24">
        <f t="shared" si="4"/>
        <v>0</v>
      </c>
      <c r="N27" s="25">
        <f t="shared" si="5"/>
        <v>0</v>
      </c>
      <c r="O27" s="24">
        <f t="shared" si="6"/>
        <v>160000</v>
      </c>
      <c r="P27" s="25">
        <f t="shared" si="7"/>
        <v>118070.4</v>
      </c>
      <c r="Q27" s="24">
        <f t="shared" si="8"/>
        <v>0</v>
      </c>
      <c r="R27" s="25">
        <f t="shared" si="9"/>
        <v>0</v>
      </c>
      <c r="S27" s="17" t="s">
        <v>496</v>
      </c>
      <c r="T27" s="17">
        <v>0</v>
      </c>
    </row>
    <row r="28" ht="15.75" customHeight="1" spans="1:20">
      <c r="A28" s="20">
        <v>23</v>
      </c>
      <c r="B28" s="21" t="s">
        <v>542</v>
      </c>
      <c r="C28" s="22" t="s">
        <v>543</v>
      </c>
      <c r="D28" s="21" t="s">
        <v>89</v>
      </c>
      <c r="E28" s="23">
        <v>0.73794</v>
      </c>
      <c r="F28" s="24">
        <v>270000</v>
      </c>
      <c r="G28" s="25">
        <f t="shared" si="0"/>
        <v>199243.8</v>
      </c>
      <c r="H28" s="141">
        <v>270000</v>
      </c>
      <c r="I28" s="25">
        <f t="shared" si="1"/>
        <v>199243.8</v>
      </c>
      <c r="J28" s="23">
        <v>1</v>
      </c>
      <c r="K28" s="24">
        <f t="shared" si="2"/>
        <v>270000</v>
      </c>
      <c r="L28" s="25">
        <f t="shared" si="3"/>
        <v>199243.8</v>
      </c>
      <c r="M28" s="24">
        <f t="shared" si="4"/>
        <v>0</v>
      </c>
      <c r="N28" s="25">
        <f t="shared" si="5"/>
        <v>0</v>
      </c>
      <c r="O28" s="24">
        <f t="shared" si="6"/>
        <v>270000</v>
      </c>
      <c r="P28" s="25">
        <f t="shared" si="7"/>
        <v>199243.8</v>
      </c>
      <c r="Q28" s="24">
        <f t="shared" si="8"/>
        <v>0</v>
      </c>
      <c r="R28" s="25">
        <f t="shared" si="9"/>
        <v>0</v>
      </c>
      <c r="S28" s="17" t="s">
        <v>496</v>
      </c>
      <c r="T28" s="17">
        <v>0</v>
      </c>
    </row>
    <row r="29" ht="15.75" customHeight="1" spans="1:20">
      <c r="A29" s="20">
        <v>24</v>
      </c>
      <c r="B29" s="21" t="s">
        <v>544</v>
      </c>
      <c r="C29" s="22" t="s">
        <v>545</v>
      </c>
      <c r="D29" s="21" t="s">
        <v>89</v>
      </c>
      <c r="E29" s="23">
        <v>0.73794</v>
      </c>
      <c r="F29" s="24">
        <v>55000</v>
      </c>
      <c r="G29" s="25">
        <f t="shared" si="0"/>
        <v>40586.7</v>
      </c>
      <c r="H29" s="141">
        <v>55000</v>
      </c>
      <c r="I29" s="25">
        <f t="shared" si="1"/>
        <v>40586.7</v>
      </c>
      <c r="J29" s="23">
        <v>1</v>
      </c>
      <c r="K29" s="24">
        <f t="shared" si="2"/>
        <v>55000</v>
      </c>
      <c r="L29" s="25">
        <f t="shared" si="3"/>
        <v>40586.7</v>
      </c>
      <c r="M29" s="24">
        <f t="shared" si="4"/>
        <v>0</v>
      </c>
      <c r="N29" s="25">
        <f t="shared" si="5"/>
        <v>0</v>
      </c>
      <c r="O29" s="24">
        <f t="shared" si="6"/>
        <v>55000</v>
      </c>
      <c r="P29" s="25">
        <f t="shared" si="7"/>
        <v>40586.7</v>
      </c>
      <c r="Q29" s="24">
        <f t="shared" si="8"/>
        <v>0</v>
      </c>
      <c r="R29" s="25">
        <f t="shared" si="9"/>
        <v>0</v>
      </c>
      <c r="S29" s="17" t="s">
        <v>496</v>
      </c>
      <c r="T29" s="17">
        <v>0</v>
      </c>
    </row>
    <row r="30" ht="15.75" customHeight="1" spans="1:20">
      <c r="A30" s="20">
        <v>25</v>
      </c>
      <c r="B30" s="21" t="s">
        <v>546</v>
      </c>
      <c r="C30" s="22" t="s">
        <v>547</v>
      </c>
      <c r="D30" s="21" t="s">
        <v>499</v>
      </c>
      <c r="E30" s="23">
        <v>374.593095</v>
      </c>
      <c r="F30" s="24">
        <v>25000</v>
      </c>
      <c r="G30" s="25">
        <f t="shared" si="0"/>
        <v>9364827.375</v>
      </c>
      <c r="H30" s="141">
        <v>25000</v>
      </c>
      <c r="I30" s="25">
        <f t="shared" si="1"/>
        <v>9364827.375</v>
      </c>
      <c r="J30" s="23">
        <v>1</v>
      </c>
      <c r="K30" s="24">
        <f t="shared" si="2"/>
        <v>25000</v>
      </c>
      <c r="L30" s="25">
        <f t="shared" si="3"/>
        <v>9364827.375</v>
      </c>
      <c r="M30" s="24">
        <f t="shared" si="4"/>
        <v>0</v>
      </c>
      <c r="N30" s="25">
        <f t="shared" si="5"/>
        <v>0</v>
      </c>
      <c r="O30" s="24">
        <f t="shared" si="6"/>
        <v>25000</v>
      </c>
      <c r="P30" s="25">
        <f t="shared" si="7"/>
        <v>9364827.375</v>
      </c>
      <c r="Q30" s="24">
        <f t="shared" si="8"/>
        <v>0</v>
      </c>
      <c r="R30" s="25">
        <f t="shared" si="9"/>
        <v>0</v>
      </c>
      <c r="S30" s="17" t="s">
        <v>496</v>
      </c>
      <c r="T30" s="17">
        <v>0</v>
      </c>
    </row>
    <row r="31" ht="15.75" customHeight="1" spans="1:20">
      <c r="A31" s="20">
        <v>26</v>
      </c>
      <c r="B31" s="21" t="s">
        <v>549</v>
      </c>
      <c r="C31" s="22" t="s">
        <v>550</v>
      </c>
      <c r="D31" s="21" t="s">
        <v>499</v>
      </c>
      <c r="E31" s="23">
        <v>917.443</v>
      </c>
      <c r="F31" s="24">
        <v>19250</v>
      </c>
      <c r="G31" s="25">
        <f t="shared" si="0"/>
        <v>17660777.75</v>
      </c>
      <c r="H31" s="141">
        <v>19250</v>
      </c>
      <c r="I31" s="25">
        <f t="shared" si="1"/>
        <v>17660777.75</v>
      </c>
      <c r="J31" s="23">
        <v>1</v>
      </c>
      <c r="K31" s="24">
        <f t="shared" si="2"/>
        <v>19250</v>
      </c>
      <c r="L31" s="25">
        <f t="shared" si="3"/>
        <v>17660777.75</v>
      </c>
      <c r="M31" s="24">
        <f t="shared" si="4"/>
        <v>0</v>
      </c>
      <c r="N31" s="25">
        <f t="shared" si="5"/>
        <v>0</v>
      </c>
      <c r="O31" s="24">
        <f t="shared" si="6"/>
        <v>19250</v>
      </c>
      <c r="P31" s="25">
        <f t="shared" si="7"/>
        <v>17660777.75</v>
      </c>
      <c r="Q31" s="24">
        <f t="shared" si="8"/>
        <v>0</v>
      </c>
      <c r="R31" s="25">
        <f t="shared" si="9"/>
        <v>0</v>
      </c>
      <c r="S31" s="17" t="s">
        <v>496</v>
      </c>
      <c r="T31" s="17">
        <v>0</v>
      </c>
    </row>
    <row r="32" ht="15.75" customHeight="1" spans="1:20">
      <c r="A32" s="20">
        <v>27</v>
      </c>
      <c r="B32" s="21" t="s">
        <v>552</v>
      </c>
      <c r="C32" s="22" t="s">
        <v>553</v>
      </c>
      <c r="D32" s="21" t="s">
        <v>499</v>
      </c>
      <c r="E32" s="23">
        <v>1022.36673</v>
      </c>
      <c r="F32" s="24">
        <v>19250</v>
      </c>
      <c r="G32" s="25">
        <f t="shared" si="0"/>
        <v>19680559.5525</v>
      </c>
      <c r="H32" s="141">
        <v>19250</v>
      </c>
      <c r="I32" s="25">
        <f t="shared" si="1"/>
        <v>19680559.5525</v>
      </c>
      <c r="J32" s="23">
        <v>1</v>
      </c>
      <c r="K32" s="24">
        <f t="shared" si="2"/>
        <v>19250</v>
      </c>
      <c r="L32" s="25">
        <f t="shared" si="3"/>
        <v>19680559.5525</v>
      </c>
      <c r="M32" s="24">
        <f t="shared" si="4"/>
        <v>0</v>
      </c>
      <c r="N32" s="25">
        <f t="shared" si="5"/>
        <v>0</v>
      </c>
      <c r="O32" s="24">
        <f t="shared" si="6"/>
        <v>19250</v>
      </c>
      <c r="P32" s="25">
        <f t="shared" si="7"/>
        <v>19680559.5525</v>
      </c>
      <c r="Q32" s="24">
        <f t="shared" si="8"/>
        <v>0</v>
      </c>
      <c r="R32" s="25">
        <f t="shared" si="9"/>
        <v>0</v>
      </c>
      <c r="S32" s="17" t="s">
        <v>496</v>
      </c>
      <c r="T32" s="17">
        <v>0</v>
      </c>
    </row>
    <row r="33" ht="15.75" customHeight="1" spans="1:20">
      <c r="A33" s="20">
        <v>28</v>
      </c>
      <c r="B33" s="21" t="s">
        <v>555</v>
      </c>
      <c r="C33" s="22" t="s">
        <v>556</v>
      </c>
      <c r="D33" s="21" t="s">
        <v>499</v>
      </c>
      <c r="E33" s="23">
        <v>102</v>
      </c>
      <c r="F33" s="24">
        <v>19200</v>
      </c>
      <c r="G33" s="25">
        <f t="shared" si="0"/>
        <v>1958400</v>
      </c>
      <c r="H33" s="141">
        <v>19200</v>
      </c>
      <c r="I33" s="25">
        <f t="shared" si="1"/>
        <v>1958400</v>
      </c>
      <c r="J33" s="23">
        <v>1</v>
      </c>
      <c r="K33" s="24">
        <f t="shared" si="2"/>
        <v>19200</v>
      </c>
      <c r="L33" s="25">
        <f t="shared" si="3"/>
        <v>1958400</v>
      </c>
      <c r="M33" s="24">
        <f t="shared" si="4"/>
        <v>0</v>
      </c>
      <c r="N33" s="25">
        <f t="shared" si="5"/>
        <v>0</v>
      </c>
      <c r="O33" s="24">
        <f t="shared" si="6"/>
        <v>19200</v>
      </c>
      <c r="P33" s="25">
        <f t="shared" si="7"/>
        <v>1958400</v>
      </c>
      <c r="Q33" s="24">
        <f t="shared" si="8"/>
        <v>0</v>
      </c>
      <c r="R33" s="25">
        <f t="shared" si="9"/>
        <v>0</v>
      </c>
      <c r="S33" s="17" t="s">
        <v>496</v>
      </c>
      <c r="T33" s="17">
        <v>0</v>
      </c>
    </row>
    <row r="34" ht="27.75" customHeight="1" spans="1:20">
      <c r="A34" s="20">
        <v>29</v>
      </c>
      <c r="B34" s="21" t="s">
        <v>558</v>
      </c>
      <c r="C34" s="22" t="s">
        <v>559</v>
      </c>
      <c r="D34" s="21" t="s">
        <v>499</v>
      </c>
      <c r="E34" s="23">
        <v>17.085</v>
      </c>
      <c r="F34" s="24">
        <v>16700</v>
      </c>
      <c r="G34" s="25">
        <f t="shared" si="0"/>
        <v>285319.5</v>
      </c>
      <c r="H34" s="141">
        <v>16700</v>
      </c>
      <c r="I34" s="25">
        <f t="shared" si="1"/>
        <v>285319.5</v>
      </c>
      <c r="J34" s="23">
        <v>1</v>
      </c>
      <c r="K34" s="24">
        <f t="shared" si="2"/>
        <v>16700</v>
      </c>
      <c r="L34" s="25">
        <f t="shared" si="3"/>
        <v>285319.5</v>
      </c>
      <c r="M34" s="24">
        <f t="shared" si="4"/>
        <v>0</v>
      </c>
      <c r="N34" s="25">
        <f t="shared" si="5"/>
        <v>0</v>
      </c>
      <c r="O34" s="24">
        <f t="shared" si="6"/>
        <v>16700</v>
      </c>
      <c r="P34" s="25">
        <f t="shared" si="7"/>
        <v>285319.5</v>
      </c>
      <c r="Q34" s="24">
        <f t="shared" si="8"/>
        <v>0</v>
      </c>
      <c r="R34" s="25">
        <f t="shared" si="9"/>
        <v>0</v>
      </c>
      <c r="S34" s="17" t="s">
        <v>561</v>
      </c>
      <c r="T34" s="17">
        <v>0</v>
      </c>
    </row>
    <row r="35" ht="39.75" customHeight="1" spans="1:20">
      <c r="A35" s="20">
        <v>30</v>
      </c>
      <c r="B35" s="21" t="s">
        <v>562</v>
      </c>
      <c r="C35" s="22" t="s">
        <v>563</v>
      </c>
      <c r="D35" s="21" t="s">
        <v>499</v>
      </c>
      <c r="E35" s="23">
        <v>43105.2</v>
      </c>
      <c r="F35" s="24">
        <v>16450</v>
      </c>
      <c r="G35" s="25">
        <f t="shared" si="0"/>
        <v>709080540</v>
      </c>
      <c r="H35" s="141">
        <v>16450</v>
      </c>
      <c r="I35" s="25">
        <f t="shared" si="1"/>
        <v>709080540</v>
      </c>
      <c r="J35" s="23">
        <v>1</v>
      </c>
      <c r="K35" s="24">
        <f t="shared" si="2"/>
        <v>16450</v>
      </c>
      <c r="L35" s="25">
        <f t="shared" si="3"/>
        <v>709080540</v>
      </c>
      <c r="M35" s="24">
        <f t="shared" si="4"/>
        <v>0</v>
      </c>
      <c r="N35" s="25">
        <f t="shared" si="5"/>
        <v>0</v>
      </c>
      <c r="O35" s="24">
        <f t="shared" si="6"/>
        <v>16450</v>
      </c>
      <c r="P35" s="25">
        <f t="shared" si="7"/>
        <v>709080540</v>
      </c>
      <c r="Q35" s="24">
        <f t="shared" si="8"/>
        <v>0</v>
      </c>
      <c r="R35" s="25">
        <f t="shared" si="9"/>
        <v>0</v>
      </c>
      <c r="S35" s="17" t="s">
        <v>565</v>
      </c>
      <c r="T35" s="17">
        <v>0</v>
      </c>
    </row>
    <row r="36" ht="27.75" customHeight="1" spans="1:20">
      <c r="A36" s="20">
        <v>31</v>
      </c>
      <c r="B36" s="21" t="s">
        <v>566</v>
      </c>
      <c r="C36" s="22" t="s">
        <v>567</v>
      </c>
      <c r="D36" s="21" t="s">
        <v>499</v>
      </c>
      <c r="E36" s="23">
        <v>15702.9</v>
      </c>
      <c r="F36" s="24">
        <v>16550</v>
      </c>
      <c r="G36" s="25">
        <f t="shared" si="0"/>
        <v>259882995</v>
      </c>
      <c r="H36" s="141">
        <v>16550</v>
      </c>
      <c r="I36" s="25">
        <f t="shared" si="1"/>
        <v>259882995</v>
      </c>
      <c r="J36" s="23">
        <v>1</v>
      </c>
      <c r="K36" s="24">
        <f t="shared" si="2"/>
        <v>16550</v>
      </c>
      <c r="L36" s="25">
        <f t="shared" si="3"/>
        <v>259882995</v>
      </c>
      <c r="M36" s="24">
        <f t="shared" si="4"/>
        <v>0</v>
      </c>
      <c r="N36" s="25">
        <f t="shared" si="5"/>
        <v>0</v>
      </c>
      <c r="O36" s="24">
        <f t="shared" si="6"/>
        <v>16550</v>
      </c>
      <c r="P36" s="25">
        <f t="shared" si="7"/>
        <v>259882995</v>
      </c>
      <c r="Q36" s="24">
        <f t="shared" si="8"/>
        <v>0</v>
      </c>
      <c r="R36" s="25">
        <f t="shared" si="9"/>
        <v>0</v>
      </c>
      <c r="S36" s="17" t="s">
        <v>569</v>
      </c>
      <c r="T36" s="17">
        <v>0</v>
      </c>
    </row>
    <row r="37" ht="27.75" customHeight="1" spans="1:20">
      <c r="A37" s="20">
        <v>32</v>
      </c>
      <c r="B37" s="21" t="s">
        <v>570</v>
      </c>
      <c r="C37" s="22" t="s">
        <v>571</v>
      </c>
      <c r="D37" s="21" t="s">
        <v>124</v>
      </c>
      <c r="E37" s="23">
        <v>32.76</v>
      </c>
      <c r="F37" s="24">
        <v>10400</v>
      </c>
      <c r="G37" s="25">
        <f t="shared" si="0"/>
        <v>340704</v>
      </c>
      <c r="H37" s="141">
        <v>10400</v>
      </c>
      <c r="I37" s="25">
        <f t="shared" si="1"/>
        <v>340704</v>
      </c>
      <c r="J37" s="23">
        <v>1</v>
      </c>
      <c r="K37" s="24">
        <f t="shared" si="2"/>
        <v>10400</v>
      </c>
      <c r="L37" s="25">
        <f t="shared" si="3"/>
        <v>340704</v>
      </c>
      <c r="M37" s="24">
        <f t="shared" si="4"/>
        <v>0</v>
      </c>
      <c r="N37" s="25">
        <f t="shared" si="5"/>
        <v>0</v>
      </c>
      <c r="O37" s="24">
        <f t="shared" si="6"/>
        <v>10400</v>
      </c>
      <c r="P37" s="25">
        <f t="shared" si="7"/>
        <v>340704</v>
      </c>
      <c r="Q37" s="24">
        <f t="shared" si="8"/>
        <v>0</v>
      </c>
      <c r="R37" s="25">
        <f t="shared" si="9"/>
        <v>0</v>
      </c>
      <c r="S37" s="17" t="s">
        <v>573</v>
      </c>
      <c r="T37" s="17">
        <v>0</v>
      </c>
    </row>
    <row r="38" ht="39.75" customHeight="1" spans="1:20">
      <c r="A38" s="20">
        <v>33</v>
      </c>
      <c r="B38" s="21" t="s">
        <v>574</v>
      </c>
      <c r="C38" s="22" t="s">
        <v>575</v>
      </c>
      <c r="D38" s="21" t="s">
        <v>499</v>
      </c>
      <c r="E38" s="23">
        <v>11342.337375</v>
      </c>
      <c r="F38" s="24">
        <v>1537.5</v>
      </c>
      <c r="G38" s="25">
        <f t="shared" si="0"/>
        <v>17438843.7140625</v>
      </c>
      <c r="H38" s="141">
        <v>1537.5</v>
      </c>
      <c r="I38" s="25">
        <f t="shared" si="1"/>
        <v>17438843.7140625</v>
      </c>
      <c r="J38" s="23">
        <v>1</v>
      </c>
      <c r="K38" s="24">
        <f t="shared" si="2"/>
        <v>1537.5</v>
      </c>
      <c r="L38" s="25">
        <f t="shared" si="3"/>
        <v>17438843.7140625</v>
      </c>
      <c r="M38" s="24">
        <f t="shared" si="4"/>
        <v>0</v>
      </c>
      <c r="N38" s="25">
        <f t="shared" si="5"/>
        <v>0</v>
      </c>
      <c r="O38" s="24">
        <f t="shared" si="6"/>
        <v>1537.5</v>
      </c>
      <c r="P38" s="25">
        <f t="shared" si="7"/>
        <v>17438843.7140625</v>
      </c>
      <c r="Q38" s="24">
        <f t="shared" si="8"/>
        <v>0</v>
      </c>
      <c r="R38" s="25">
        <f t="shared" si="9"/>
        <v>0</v>
      </c>
      <c r="S38" s="17" t="s">
        <v>577</v>
      </c>
      <c r="T38" s="17">
        <v>0</v>
      </c>
    </row>
    <row r="39" ht="39.75" customHeight="1" spans="1:20">
      <c r="A39" s="20">
        <v>34</v>
      </c>
      <c r="B39" s="21" t="s">
        <v>578</v>
      </c>
      <c r="C39" s="22" t="s">
        <v>579</v>
      </c>
      <c r="D39" s="21" t="s">
        <v>499</v>
      </c>
      <c r="E39" s="23">
        <v>137694.48925</v>
      </c>
      <c r="F39" s="24">
        <v>1556.019</v>
      </c>
      <c r="G39" s="25">
        <f t="shared" si="0"/>
        <v>214255241.468296</v>
      </c>
      <c r="H39" s="141">
        <v>1556.019</v>
      </c>
      <c r="I39" s="25">
        <f t="shared" si="1"/>
        <v>214255241.468296</v>
      </c>
      <c r="J39" s="23">
        <v>1</v>
      </c>
      <c r="K39" s="24">
        <f t="shared" si="2"/>
        <v>1556.019</v>
      </c>
      <c r="L39" s="25">
        <f t="shared" si="3"/>
        <v>214255241.468296</v>
      </c>
      <c r="M39" s="24">
        <f t="shared" si="4"/>
        <v>0</v>
      </c>
      <c r="N39" s="25">
        <f t="shared" si="5"/>
        <v>0</v>
      </c>
      <c r="O39" s="24">
        <f t="shared" si="6"/>
        <v>1556.019</v>
      </c>
      <c r="P39" s="25">
        <f t="shared" si="7"/>
        <v>214255241.468296</v>
      </c>
      <c r="Q39" s="24">
        <f t="shared" si="8"/>
        <v>0</v>
      </c>
      <c r="R39" s="25">
        <f t="shared" si="9"/>
        <v>0</v>
      </c>
      <c r="S39" s="17" t="s">
        <v>581</v>
      </c>
      <c r="T39" s="17">
        <v>0</v>
      </c>
    </row>
    <row r="40" ht="15.75" customHeight="1" spans="1:20">
      <c r="A40" s="20">
        <v>35</v>
      </c>
      <c r="B40" s="21" t="s">
        <v>804</v>
      </c>
      <c r="C40" s="22" t="s">
        <v>805</v>
      </c>
      <c r="D40" s="21" t="s">
        <v>806</v>
      </c>
      <c r="E40" s="23"/>
      <c r="F40" s="24"/>
      <c r="G40" s="25">
        <v>21325134.09126</v>
      </c>
      <c r="H40" s="141"/>
      <c r="I40" s="25"/>
      <c r="J40" s="23"/>
      <c r="K40" s="24"/>
      <c r="L40" s="25"/>
      <c r="M40" s="24"/>
      <c r="N40" s="25"/>
      <c r="O40" s="24"/>
      <c r="P40" s="25">
        <v>21832886.9729319</v>
      </c>
      <c r="Q40" s="24"/>
      <c r="R40" s="25">
        <f t="shared" si="9"/>
        <v>507752.881671865</v>
      </c>
    </row>
    <row r="41" ht="14.25" customHeight="1" spans="1:20">
      <c r="A41" s="142"/>
      <c r="B41" s="143"/>
      <c r="C41" s="144" t="s">
        <v>820</v>
      </c>
      <c r="D41" s="143"/>
      <c r="E41" s="145"/>
      <c r="F41" s="145"/>
      <c r="G41" s="145">
        <f>SUM(G6:G40)</f>
        <v>3049184114.09476</v>
      </c>
      <c r="H41" s="146"/>
      <c r="I41" s="145">
        <f>SUM(I6:I40)</f>
        <v>3027858980.0035</v>
      </c>
      <c r="J41" s="145"/>
      <c r="K41" s="145"/>
      <c r="L41" s="145">
        <f>SUM(L6:L40)</f>
        <v>3027858980.0035</v>
      </c>
      <c r="M41" s="145"/>
      <c r="N41" s="145">
        <f>SUM(N6:N40)</f>
        <v>45943592.6891444</v>
      </c>
      <c r="O41" s="145"/>
      <c r="P41" s="145">
        <f>SUM(P6:P40)</f>
        <v>3095635459.66558</v>
      </c>
      <c r="Q41" s="145"/>
      <c r="R41" s="145">
        <f>SUM(R6:R40)</f>
        <v>46451345.5708162</v>
      </c>
    </row>
    <row r="42" ht="14.25" customHeight="1" spans="1:20">
      <c r="A42" s="35" t="s">
        <v>582</v>
      </c>
      <c r="B42" s="27"/>
      <c r="C42" s="27" t="s">
        <v>583</v>
      </c>
      <c r="D42" s="27"/>
      <c r="E42" s="137"/>
      <c r="F42" s="138"/>
      <c r="G42" s="139"/>
      <c r="H42" s="140"/>
      <c r="I42" s="139"/>
      <c r="J42" s="137"/>
      <c r="K42" s="138"/>
      <c r="L42" s="139"/>
      <c r="M42" s="138"/>
      <c r="N42" s="139"/>
      <c r="O42" s="138"/>
      <c r="P42" s="139"/>
      <c r="Q42" s="138"/>
      <c r="R42" s="139"/>
    </row>
    <row r="43" ht="15.75" customHeight="1" spans="1:20">
      <c r="A43" s="20">
        <v>1</v>
      </c>
      <c r="B43" s="21" t="s">
        <v>53</v>
      </c>
      <c r="C43" s="22" t="s">
        <v>54</v>
      </c>
      <c r="D43" s="21">
        <v>0</v>
      </c>
      <c r="E43" s="23">
        <v>5</v>
      </c>
      <c r="F43" s="24">
        <v>50000</v>
      </c>
      <c r="G43" s="25">
        <f t="shared" ref="G43:G48" si="10">E43*F43</f>
        <v>250000</v>
      </c>
      <c r="H43" s="141">
        <v>50000</v>
      </c>
      <c r="I43" s="25">
        <f t="shared" ref="I43:I48" si="11">E43*H43</f>
        <v>250000</v>
      </c>
      <c r="J43" s="23">
        <v>1</v>
      </c>
      <c r="K43" s="24">
        <f t="shared" ref="K43:K48" si="12">H43*J43</f>
        <v>50000</v>
      </c>
      <c r="L43" s="25">
        <f t="shared" ref="L43:L48" si="13">E43*K43</f>
        <v>250000</v>
      </c>
      <c r="M43" s="24"/>
      <c r="N43" s="25"/>
      <c r="O43" s="24">
        <f t="shared" ref="O43:O48" si="14">H43</f>
        <v>50000</v>
      </c>
      <c r="P43" s="25">
        <f t="shared" ref="P43:P48" si="15">E43*O43</f>
        <v>250000</v>
      </c>
      <c r="Q43" s="24">
        <f t="shared" ref="Q43:R48" si="16">O43-F43</f>
        <v>0</v>
      </c>
      <c r="R43" s="25">
        <f t="shared" si="16"/>
        <v>0</v>
      </c>
    </row>
    <row r="44" ht="15.75" customHeight="1" spans="1:20">
      <c r="A44" s="20">
        <v>2</v>
      </c>
      <c r="B44" s="21" t="s">
        <v>53</v>
      </c>
      <c r="C44" s="22" t="s">
        <v>56</v>
      </c>
      <c r="D44" s="21">
        <v>0</v>
      </c>
      <c r="E44" s="23">
        <v>2</v>
      </c>
      <c r="F44" s="24">
        <v>3000000</v>
      </c>
      <c r="G44" s="25">
        <f t="shared" si="10"/>
        <v>6000000</v>
      </c>
      <c r="H44" s="141">
        <v>3000000</v>
      </c>
      <c r="I44" s="25">
        <f t="shared" si="11"/>
        <v>6000000</v>
      </c>
      <c r="J44" s="23">
        <v>1</v>
      </c>
      <c r="K44" s="24">
        <f t="shared" si="12"/>
        <v>3000000</v>
      </c>
      <c r="L44" s="25">
        <f t="shared" si="13"/>
        <v>6000000</v>
      </c>
      <c r="M44" s="24"/>
      <c r="N44" s="25"/>
      <c r="O44" s="24">
        <f t="shared" si="14"/>
        <v>3000000</v>
      </c>
      <c r="P44" s="25">
        <f t="shared" si="15"/>
        <v>6000000</v>
      </c>
      <c r="Q44" s="24">
        <f t="shared" si="16"/>
        <v>0</v>
      </c>
      <c r="R44" s="25">
        <f t="shared" si="16"/>
        <v>0</v>
      </c>
    </row>
    <row r="45" ht="28.5" customHeight="1" spans="1:20">
      <c r="A45" s="20">
        <v>3</v>
      </c>
      <c r="B45" s="21" t="s">
        <v>53</v>
      </c>
      <c r="C45" s="22" t="s">
        <v>91</v>
      </c>
      <c r="D45" s="21">
        <v>0</v>
      </c>
      <c r="E45" s="23">
        <v>50</v>
      </c>
      <c r="F45" s="24">
        <v>500000</v>
      </c>
      <c r="G45" s="25">
        <f t="shared" si="10"/>
        <v>25000000</v>
      </c>
      <c r="H45" s="141">
        <v>500000</v>
      </c>
      <c r="I45" s="25">
        <f t="shared" si="11"/>
        <v>25000000</v>
      </c>
      <c r="J45" s="23">
        <v>1</v>
      </c>
      <c r="K45" s="24">
        <f t="shared" si="12"/>
        <v>500000</v>
      </c>
      <c r="L45" s="25">
        <f t="shared" si="13"/>
        <v>25000000</v>
      </c>
      <c r="M45" s="24"/>
      <c r="N45" s="25"/>
      <c r="O45" s="24">
        <f t="shared" si="14"/>
        <v>500000</v>
      </c>
      <c r="P45" s="25">
        <f t="shared" si="15"/>
        <v>25000000</v>
      </c>
      <c r="Q45" s="24">
        <f t="shared" si="16"/>
        <v>0</v>
      </c>
      <c r="R45" s="25">
        <f t="shared" si="16"/>
        <v>0</v>
      </c>
    </row>
    <row r="46" ht="15.75" customHeight="1" spans="1:20">
      <c r="A46" s="20">
        <v>4</v>
      </c>
      <c r="B46" s="21" t="s">
        <v>584</v>
      </c>
      <c r="C46" s="22" t="s">
        <v>585</v>
      </c>
      <c r="D46" s="21" t="s">
        <v>586</v>
      </c>
      <c r="E46" s="23">
        <v>266.8757</v>
      </c>
      <c r="F46" s="24">
        <v>251480</v>
      </c>
      <c r="G46" s="25">
        <f t="shared" si="10"/>
        <v>67113901.036</v>
      </c>
      <c r="H46" s="141">
        <v>251480</v>
      </c>
      <c r="I46" s="25">
        <f t="shared" si="11"/>
        <v>67113901.036</v>
      </c>
      <c r="J46" s="23">
        <v>1</v>
      </c>
      <c r="K46" s="24">
        <f t="shared" si="12"/>
        <v>251480</v>
      </c>
      <c r="L46" s="25">
        <f t="shared" si="13"/>
        <v>67113901.036</v>
      </c>
      <c r="M46" s="24"/>
      <c r="N46" s="25"/>
      <c r="O46" s="24">
        <f t="shared" si="14"/>
        <v>251480</v>
      </c>
      <c r="P46" s="25">
        <f t="shared" si="15"/>
        <v>67113901.036</v>
      </c>
      <c r="Q46" s="24">
        <f t="shared" si="16"/>
        <v>0</v>
      </c>
      <c r="R46" s="25">
        <f t="shared" si="16"/>
        <v>0</v>
      </c>
      <c r="S46" s="17" t="s">
        <v>587</v>
      </c>
    </row>
    <row r="47" ht="15.75" customHeight="1" spans="1:20">
      <c r="A47" s="20">
        <v>5</v>
      </c>
      <c r="B47" s="21" t="s">
        <v>588</v>
      </c>
      <c r="C47" s="22" t="s">
        <v>589</v>
      </c>
      <c r="D47" s="21" t="s">
        <v>586</v>
      </c>
      <c r="E47" s="23">
        <v>2759.16808</v>
      </c>
      <c r="F47" s="24">
        <v>302248</v>
      </c>
      <c r="G47" s="25">
        <f t="shared" si="10"/>
        <v>833953033.84384</v>
      </c>
      <c r="H47" s="141">
        <v>302248</v>
      </c>
      <c r="I47" s="25">
        <f t="shared" si="11"/>
        <v>833953033.84384</v>
      </c>
      <c r="J47" s="23">
        <v>1</v>
      </c>
      <c r="K47" s="24">
        <f t="shared" si="12"/>
        <v>302248</v>
      </c>
      <c r="L47" s="25">
        <f t="shared" si="13"/>
        <v>833953033.84384</v>
      </c>
      <c r="M47" s="24"/>
      <c r="N47" s="25"/>
      <c r="O47" s="24">
        <f t="shared" si="14"/>
        <v>302248</v>
      </c>
      <c r="P47" s="25">
        <f t="shared" si="15"/>
        <v>833953033.84384</v>
      </c>
      <c r="Q47" s="24">
        <f t="shared" si="16"/>
        <v>0</v>
      </c>
      <c r="R47" s="25">
        <f t="shared" si="16"/>
        <v>0</v>
      </c>
      <c r="S47" s="17" t="s">
        <v>587</v>
      </c>
    </row>
    <row r="48" ht="15.75" customHeight="1" spans="1:20">
      <c r="A48" s="20">
        <v>6</v>
      </c>
      <c r="B48" s="21" t="s">
        <v>590</v>
      </c>
      <c r="C48" s="22" t="s">
        <v>591</v>
      </c>
      <c r="D48" s="21" t="s">
        <v>586</v>
      </c>
      <c r="E48" s="23">
        <v>9.69651</v>
      </c>
      <c r="F48" s="24">
        <v>316205</v>
      </c>
      <c r="G48" s="25">
        <f t="shared" si="10"/>
        <v>3066084.94455</v>
      </c>
      <c r="H48" s="141">
        <v>316205</v>
      </c>
      <c r="I48" s="25">
        <f t="shared" si="11"/>
        <v>3066084.94455</v>
      </c>
      <c r="J48" s="23">
        <v>1</v>
      </c>
      <c r="K48" s="24">
        <f t="shared" si="12"/>
        <v>316205</v>
      </c>
      <c r="L48" s="25">
        <f t="shared" si="13"/>
        <v>3066084.94455</v>
      </c>
      <c r="M48" s="24"/>
      <c r="N48" s="25"/>
      <c r="O48" s="24">
        <f t="shared" si="14"/>
        <v>316205</v>
      </c>
      <c r="P48" s="25">
        <f t="shared" si="15"/>
        <v>3066084.94455</v>
      </c>
      <c r="Q48" s="24">
        <f t="shared" si="16"/>
        <v>0</v>
      </c>
      <c r="R48" s="25">
        <f t="shared" si="16"/>
        <v>0</v>
      </c>
      <c r="S48" s="17" t="s">
        <v>587</v>
      </c>
    </row>
    <row r="49" ht="14.25" customHeight="1" spans="1:19">
      <c r="A49" s="142"/>
      <c r="B49" s="143"/>
      <c r="C49" s="144" t="s">
        <v>821</v>
      </c>
      <c r="D49" s="143"/>
      <c r="E49" s="145"/>
      <c r="F49" s="145"/>
      <c r="G49" s="145">
        <f>SUM(G43:G48)</f>
        <v>935383019.82439</v>
      </c>
      <c r="H49" s="146"/>
      <c r="I49" s="145">
        <f>SUM(I43:I48)</f>
        <v>935383019.82439</v>
      </c>
      <c r="J49" s="145"/>
      <c r="K49" s="145"/>
      <c r="L49" s="145">
        <f>SUM(L43:L48)</f>
        <v>935383019.82439</v>
      </c>
      <c r="M49" s="145"/>
      <c r="N49" s="145">
        <f>SUM(N43:N48)</f>
        <v>0</v>
      </c>
      <c r="O49" s="145"/>
      <c r="P49" s="145">
        <f>SUM(P43:P48)</f>
        <v>935383019.82439</v>
      </c>
      <c r="Q49" s="145"/>
      <c r="R49" s="145">
        <f>SUM(R43:R48)</f>
        <v>0</v>
      </c>
    </row>
    <row r="50" ht="14.25" customHeight="1" spans="1:19">
      <c r="A50" s="35" t="s">
        <v>592</v>
      </c>
      <c r="B50" s="27"/>
      <c r="C50" s="27" t="s">
        <v>593</v>
      </c>
      <c r="D50" s="27"/>
      <c r="E50" s="137"/>
      <c r="F50" s="138"/>
      <c r="G50" s="139"/>
      <c r="H50" s="140"/>
      <c r="I50" s="139"/>
      <c r="J50" s="137"/>
      <c r="K50" s="138"/>
      <c r="L50" s="139"/>
      <c r="M50" s="138"/>
      <c r="N50" s="139"/>
      <c r="O50" s="138"/>
      <c r="P50" s="139"/>
      <c r="Q50" s="138"/>
      <c r="R50" s="139"/>
    </row>
    <row r="51" ht="15.75" customHeight="1" spans="1:19">
      <c r="A51" s="20">
        <v>1</v>
      </c>
      <c r="B51" s="21" t="s">
        <v>53</v>
      </c>
      <c r="C51" s="22" t="s">
        <v>54</v>
      </c>
      <c r="D51" s="21">
        <v>0</v>
      </c>
      <c r="E51" s="23">
        <v>5</v>
      </c>
      <c r="F51" s="24">
        <v>250000</v>
      </c>
      <c r="G51" s="25">
        <f t="shared" ref="G51:G79" si="17">E51*F51</f>
        <v>1250000</v>
      </c>
      <c r="H51" s="141">
        <v>250000</v>
      </c>
      <c r="I51" s="25">
        <f t="shared" ref="I51:I79" si="18">E51*H51</f>
        <v>1250000</v>
      </c>
      <c r="J51" s="23">
        <v>1</v>
      </c>
      <c r="K51" s="24">
        <f t="shared" ref="K51:K79" si="19">H51*J51</f>
        <v>250000</v>
      </c>
      <c r="L51" s="25">
        <f t="shared" ref="L51:L79" si="20">E51*K51</f>
        <v>1250000</v>
      </c>
      <c r="M51" s="24"/>
      <c r="N51" s="25">
        <f t="shared" ref="N51:N79" si="21">E51*J51*M51</f>
        <v>0</v>
      </c>
      <c r="O51" s="24">
        <f t="shared" ref="O51:O79" si="22">H51</f>
        <v>250000</v>
      </c>
      <c r="P51" s="25">
        <f t="shared" ref="P51:P79" si="23">E51*O51</f>
        <v>1250000</v>
      </c>
      <c r="Q51" s="24">
        <f t="shared" ref="Q51:Q79" si="24">O51-F51</f>
        <v>0</v>
      </c>
      <c r="R51" s="25">
        <f t="shared" ref="R51:R80" si="25">P51-G51</f>
        <v>0</v>
      </c>
    </row>
    <row r="52" ht="28.5" customHeight="1" spans="1:19">
      <c r="A52" s="20">
        <v>2</v>
      </c>
      <c r="B52" s="21" t="s">
        <v>53</v>
      </c>
      <c r="C52" s="22" t="s">
        <v>91</v>
      </c>
      <c r="D52" s="21">
        <v>0</v>
      </c>
      <c r="E52" s="23">
        <v>50</v>
      </c>
      <c r="F52" s="24">
        <v>500000</v>
      </c>
      <c r="G52" s="25">
        <f t="shared" si="17"/>
        <v>25000000</v>
      </c>
      <c r="H52" s="141">
        <v>500000</v>
      </c>
      <c r="I52" s="25">
        <f t="shared" si="18"/>
        <v>25000000</v>
      </c>
      <c r="J52" s="23">
        <v>1</v>
      </c>
      <c r="K52" s="24">
        <f t="shared" si="19"/>
        <v>500000</v>
      </c>
      <c r="L52" s="25">
        <f t="shared" si="20"/>
        <v>25000000</v>
      </c>
      <c r="M52" s="24"/>
      <c r="N52" s="25">
        <f t="shared" si="21"/>
        <v>0</v>
      </c>
      <c r="O52" s="24">
        <f t="shared" si="22"/>
        <v>500000</v>
      </c>
      <c r="P52" s="25">
        <f t="shared" si="23"/>
        <v>25000000</v>
      </c>
      <c r="Q52" s="24">
        <f t="shared" si="24"/>
        <v>0</v>
      </c>
      <c r="R52" s="25">
        <f t="shared" si="25"/>
        <v>0</v>
      </c>
    </row>
    <row r="53" ht="28.5" customHeight="1" spans="1:19">
      <c r="A53" s="20">
        <v>3</v>
      </c>
      <c r="B53" s="21" t="s">
        <v>594</v>
      </c>
      <c r="C53" s="22" t="s">
        <v>595</v>
      </c>
      <c r="D53" s="21" t="s">
        <v>596</v>
      </c>
      <c r="E53" s="23">
        <v>48.507</v>
      </c>
      <c r="F53" s="24">
        <v>337989</v>
      </c>
      <c r="G53" s="25">
        <f t="shared" si="17"/>
        <v>16394832.423</v>
      </c>
      <c r="H53" s="141">
        <v>337989</v>
      </c>
      <c r="I53" s="25">
        <f t="shared" si="18"/>
        <v>16394832.423</v>
      </c>
      <c r="J53" s="23">
        <v>1</v>
      </c>
      <c r="K53" s="24">
        <f t="shared" si="19"/>
        <v>337989</v>
      </c>
      <c r="L53" s="25">
        <f t="shared" si="20"/>
        <v>16394832.423</v>
      </c>
      <c r="M53" s="24"/>
      <c r="N53" s="25">
        <f t="shared" si="21"/>
        <v>0</v>
      </c>
      <c r="O53" s="24">
        <f t="shared" si="22"/>
        <v>337989</v>
      </c>
      <c r="P53" s="25">
        <f t="shared" si="23"/>
        <v>16394832.423</v>
      </c>
      <c r="Q53" s="24">
        <f t="shared" si="24"/>
        <v>0</v>
      </c>
      <c r="R53" s="25">
        <f t="shared" si="25"/>
        <v>0</v>
      </c>
      <c r="S53" s="17" t="s">
        <v>598</v>
      </c>
    </row>
    <row r="54" ht="15.75" customHeight="1" spans="1:19">
      <c r="A54" s="20">
        <v>4</v>
      </c>
      <c r="B54" s="21" t="s">
        <v>599</v>
      </c>
      <c r="C54" s="22" t="s">
        <v>600</v>
      </c>
      <c r="D54" s="21" t="s">
        <v>596</v>
      </c>
      <c r="E54" s="23">
        <v>0.147588</v>
      </c>
      <c r="F54" s="24">
        <v>2317602</v>
      </c>
      <c r="G54" s="25">
        <f t="shared" si="17"/>
        <v>342050.243976</v>
      </c>
      <c r="H54" s="141">
        <v>2293699</v>
      </c>
      <c r="I54" s="25">
        <f t="shared" si="18"/>
        <v>338522.448012</v>
      </c>
      <c r="J54" s="23">
        <v>1</v>
      </c>
      <c r="K54" s="24">
        <f t="shared" si="19"/>
        <v>2293699</v>
      </c>
      <c r="L54" s="25">
        <f t="shared" si="20"/>
        <v>338522.448012</v>
      </c>
      <c r="M54" s="24"/>
      <c r="N54" s="25">
        <f t="shared" si="21"/>
        <v>0</v>
      </c>
      <c r="O54" s="24">
        <f t="shared" si="22"/>
        <v>2293699</v>
      </c>
      <c r="P54" s="25">
        <f t="shared" si="23"/>
        <v>338522.448012</v>
      </c>
      <c r="Q54" s="24">
        <f t="shared" si="24"/>
        <v>-23903</v>
      </c>
      <c r="R54" s="25">
        <f t="shared" si="25"/>
        <v>-3527.79596399999</v>
      </c>
      <c r="S54" s="17" t="s">
        <v>598</v>
      </c>
    </row>
    <row r="55" ht="15.75" customHeight="1" spans="1:19">
      <c r="A55" s="20">
        <v>5</v>
      </c>
      <c r="B55" s="21" t="s">
        <v>602</v>
      </c>
      <c r="C55" s="22" t="s">
        <v>603</v>
      </c>
      <c r="D55" s="21" t="s">
        <v>596</v>
      </c>
      <c r="E55" s="23">
        <v>4.35</v>
      </c>
      <c r="F55" s="24">
        <v>2459896</v>
      </c>
      <c r="G55" s="25">
        <f t="shared" si="17"/>
        <v>10700547.6</v>
      </c>
      <c r="H55" s="141">
        <v>2513356</v>
      </c>
      <c r="I55" s="25">
        <f t="shared" si="18"/>
        <v>10933098.6</v>
      </c>
      <c r="J55" s="23">
        <v>1</v>
      </c>
      <c r="K55" s="24">
        <f t="shared" si="19"/>
        <v>2513356</v>
      </c>
      <c r="L55" s="25">
        <f t="shared" si="20"/>
        <v>10933098.6</v>
      </c>
      <c r="M55" s="24"/>
      <c r="N55" s="25">
        <f t="shared" si="21"/>
        <v>0</v>
      </c>
      <c r="O55" s="24">
        <f t="shared" si="22"/>
        <v>2513356</v>
      </c>
      <c r="P55" s="25">
        <f t="shared" si="23"/>
        <v>10933098.6</v>
      </c>
      <c r="Q55" s="24">
        <f t="shared" si="24"/>
        <v>53460</v>
      </c>
      <c r="R55" s="25">
        <f t="shared" si="25"/>
        <v>232551</v>
      </c>
      <c r="S55" s="17" t="s">
        <v>598</v>
      </c>
    </row>
    <row r="56" ht="15.75" customHeight="1" spans="1:19">
      <c r="A56" s="20">
        <v>6</v>
      </c>
      <c r="B56" s="21" t="s">
        <v>605</v>
      </c>
      <c r="C56" s="22" t="s">
        <v>606</v>
      </c>
      <c r="D56" s="21" t="s">
        <v>596</v>
      </c>
      <c r="E56" s="23">
        <v>48.507</v>
      </c>
      <c r="F56" s="24">
        <v>4697773</v>
      </c>
      <c r="G56" s="25">
        <f t="shared" si="17"/>
        <v>227874874.911</v>
      </c>
      <c r="H56" s="141">
        <v>4823943</v>
      </c>
      <c r="I56" s="25">
        <f t="shared" si="18"/>
        <v>233995003.101</v>
      </c>
      <c r="J56" s="23">
        <v>1</v>
      </c>
      <c r="K56" s="24">
        <f t="shared" si="19"/>
        <v>4823943</v>
      </c>
      <c r="L56" s="25">
        <f t="shared" si="20"/>
        <v>233995003.101</v>
      </c>
      <c r="M56" s="24"/>
      <c r="N56" s="25">
        <f t="shared" si="21"/>
        <v>0</v>
      </c>
      <c r="O56" s="24">
        <f t="shared" si="22"/>
        <v>4823943</v>
      </c>
      <c r="P56" s="25">
        <f t="shared" si="23"/>
        <v>233995003.101</v>
      </c>
      <c r="Q56" s="24">
        <f t="shared" si="24"/>
        <v>126170</v>
      </c>
      <c r="R56" s="25">
        <f t="shared" si="25"/>
        <v>6120128.19</v>
      </c>
      <c r="S56" s="17" t="s">
        <v>598</v>
      </c>
    </row>
    <row r="57" ht="15.75" customHeight="1" spans="1:19">
      <c r="A57" s="20">
        <v>7</v>
      </c>
      <c r="B57" s="21" t="s">
        <v>608</v>
      </c>
      <c r="C57" s="22" t="s">
        <v>609</v>
      </c>
      <c r="D57" s="21" t="s">
        <v>596</v>
      </c>
      <c r="E57" s="23">
        <v>8.412516</v>
      </c>
      <c r="F57" s="24">
        <v>7779354</v>
      </c>
      <c r="G57" s="25">
        <f t="shared" si="17"/>
        <v>65443939.994664</v>
      </c>
      <c r="H57" s="141">
        <v>7828124</v>
      </c>
      <c r="I57" s="25">
        <f t="shared" si="18"/>
        <v>65854218.399984</v>
      </c>
      <c r="J57" s="23">
        <v>1</v>
      </c>
      <c r="K57" s="24">
        <f t="shared" si="19"/>
        <v>7828124</v>
      </c>
      <c r="L57" s="25">
        <f t="shared" si="20"/>
        <v>65854218.399984</v>
      </c>
      <c r="M57" s="24"/>
      <c r="N57" s="25">
        <f t="shared" si="21"/>
        <v>0</v>
      </c>
      <c r="O57" s="24">
        <f t="shared" si="22"/>
        <v>7828124</v>
      </c>
      <c r="P57" s="25">
        <f t="shared" si="23"/>
        <v>65854218.399984</v>
      </c>
      <c r="Q57" s="24">
        <f t="shared" si="24"/>
        <v>48770</v>
      </c>
      <c r="R57" s="25">
        <f t="shared" si="25"/>
        <v>410278.405320004</v>
      </c>
      <c r="S57" s="17" t="s">
        <v>598</v>
      </c>
    </row>
    <row r="58" ht="15.75" customHeight="1" spans="1:19">
      <c r="A58" s="20">
        <v>8</v>
      </c>
      <c r="B58" s="21" t="s">
        <v>611</v>
      </c>
      <c r="C58" s="22" t="s">
        <v>612</v>
      </c>
      <c r="D58" s="21" t="s">
        <v>596</v>
      </c>
      <c r="E58" s="23">
        <v>2.457765</v>
      </c>
      <c r="F58" s="24">
        <v>3069700</v>
      </c>
      <c r="G58" s="25">
        <f t="shared" si="17"/>
        <v>7544601.2205</v>
      </c>
      <c r="H58" s="141">
        <v>3143356</v>
      </c>
      <c r="I58" s="25">
        <f t="shared" si="18"/>
        <v>7725630.35934</v>
      </c>
      <c r="J58" s="23">
        <v>1</v>
      </c>
      <c r="K58" s="24">
        <f t="shared" si="19"/>
        <v>3143356</v>
      </c>
      <c r="L58" s="25">
        <f t="shared" si="20"/>
        <v>7725630.35934</v>
      </c>
      <c r="M58" s="24"/>
      <c r="N58" s="25">
        <f t="shared" si="21"/>
        <v>0</v>
      </c>
      <c r="O58" s="24">
        <f t="shared" si="22"/>
        <v>3143356</v>
      </c>
      <c r="P58" s="25">
        <f t="shared" si="23"/>
        <v>7725630.35934</v>
      </c>
      <c r="Q58" s="24">
        <f t="shared" si="24"/>
        <v>73656</v>
      </c>
      <c r="R58" s="25">
        <f t="shared" si="25"/>
        <v>181029.13884</v>
      </c>
      <c r="S58" s="17" t="s">
        <v>598</v>
      </c>
    </row>
    <row r="59" ht="15.75" customHeight="1" spans="1:19">
      <c r="A59" s="20">
        <v>9</v>
      </c>
      <c r="B59" s="21" t="s">
        <v>614</v>
      </c>
      <c r="C59" s="22" t="s">
        <v>615</v>
      </c>
      <c r="D59" s="21" t="s">
        <v>596</v>
      </c>
      <c r="E59" s="23">
        <v>8.412516</v>
      </c>
      <c r="F59" s="24">
        <v>95300</v>
      </c>
      <c r="G59" s="25">
        <f t="shared" si="17"/>
        <v>801712.7748</v>
      </c>
      <c r="H59" s="141">
        <v>95300</v>
      </c>
      <c r="I59" s="25">
        <f t="shared" si="18"/>
        <v>801712.7748</v>
      </c>
      <c r="J59" s="23">
        <v>1</v>
      </c>
      <c r="K59" s="24">
        <f t="shared" si="19"/>
        <v>95300</v>
      </c>
      <c r="L59" s="25">
        <f t="shared" si="20"/>
        <v>801712.7748</v>
      </c>
      <c r="M59" s="24"/>
      <c r="N59" s="25">
        <f t="shared" si="21"/>
        <v>0</v>
      </c>
      <c r="O59" s="24">
        <f t="shared" si="22"/>
        <v>95300</v>
      </c>
      <c r="P59" s="25">
        <f t="shared" si="23"/>
        <v>801712.7748</v>
      </c>
      <c r="Q59" s="24">
        <f t="shared" si="24"/>
        <v>0</v>
      </c>
      <c r="R59" s="25">
        <f t="shared" si="25"/>
        <v>0</v>
      </c>
      <c r="S59" s="17" t="s">
        <v>598</v>
      </c>
    </row>
    <row r="60" ht="15.75" customHeight="1" spans="1:19">
      <c r="A60" s="20">
        <v>10</v>
      </c>
      <c r="B60" s="21" t="s">
        <v>617</v>
      </c>
      <c r="C60" s="22" t="s">
        <v>618</v>
      </c>
      <c r="D60" s="21" t="s">
        <v>596</v>
      </c>
      <c r="E60" s="23">
        <v>8.412516</v>
      </c>
      <c r="F60" s="24">
        <v>846733</v>
      </c>
      <c r="G60" s="25">
        <f t="shared" si="17"/>
        <v>7123154.910228</v>
      </c>
      <c r="H60" s="141">
        <v>791663</v>
      </c>
      <c r="I60" s="25">
        <f t="shared" si="18"/>
        <v>6659877.654108</v>
      </c>
      <c r="J60" s="23">
        <v>1</v>
      </c>
      <c r="K60" s="24">
        <f t="shared" si="19"/>
        <v>791663</v>
      </c>
      <c r="L60" s="25">
        <f t="shared" si="20"/>
        <v>6659877.654108</v>
      </c>
      <c r="M60" s="24"/>
      <c r="N60" s="25">
        <f t="shared" si="21"/>
        <v>0</v>
      </c>
      <c r="O60" s="24">
        <f t="shared" si="22"/>
        <v>791663</v>
      </c>
      <c r="P60" s="25">
        <f t="shared" si="23"/>
        <v>6659877.654108</v>
      </c>
      <c r="Q60" s="24">
        <f t="shared" si="24"/>
        <v>-55070</v>
      </c>
      <c r="R60" s="25">
        <f t="shared" si="25"/>
        <v>-463277.25612</v>
      </c>
      <c r="S60" s="17" t="s">
        <v>598</v>
      </c>
    </row>
    <row r="61" ht="15.75" customHeight="1" spans="1:19">
      <c r="A61" s="20">
        <v>11</v>
      </c>
      <c r="B61" s="21" t="s">
        <v>620</v>
      </c>
      <c r="C61" s="22" t="s">
        <v>621</v>
      </c>
      <c r="D61" s="21" t="s">
        <v>596</v>
      </c>
      <c r="E61" s="23">
        <v>18.4964</v>
      </c>
      <c r="F61" s="24">
        <v>371349</v>
      </c>
      <c r="G61" s="25">
        <f t="shared" si="17"/>
        <v>6868619.6436</v>
      </c>
      <c r="H61" s="141">
        <v>316279</v>
      </c>
      <c r="I61" s="25">
        <f t="shared" si="18"/>
        <v>5850022.8956</v>
      </c>
      <c r="J61" s="23">
        <v>1</v>
      </c>
      <c r="K61" s="24">
        <f t="shared" si="19"/>
        <v>316279</v>
      </c>
      <c r="L61" s="25">
        <f t="shared" si="20"/>
        <v>5850022.8956</v>
      </c>
      <c r="M61" s="24"/>
      <c r="N61" s="25">
        <f t="shared" si="21"/>
        <v>0</v>
      </c>
      <c r="O61" s="24">
        <f t="shared" si="22"/>
        <v>316279</v>
      </c>
      <c r="P61" s="25">
        <f t="shared" si="23"/>
        <v>5850022.8956</v>
      </c>
      <c r="Q61" s="24">
        <f t="shared" si="24"/>
        <v>-55070</v>
      </c>
      <c r="R61" s="25">
        <f t="shared" si="25"/>
        <v>-1018596.748</v>
      </c>
      <c r="S61" s="17" t="s">
        <v>598</v>
      </c>
    </row>
    <row r="62" ht="15.75" customHeight="1" spans="1:19">
      <c r="A62" s="20">
        <v>12</v>
      </c>
      <c r="B62" s="21" t="s">
        <v>623</v>
      </c>
      <c r="C62" s="22" t="s">
        <v>624</v>
      </c>
      <c r="D62" s="21" t="s">
        <v>596</v>
      </c>
      <c r="E62" s="23">
        <v>67.174871</v>
      </c>
      <c r="F62" s="24">
        <v>366588</v>
      </c>
      <c r="G62" s="25">
        <f t="shared" si="17"/>
        <v>24625501.610148</v>
      </c>
      <c r="H62" s="141">
        <v>311518</v>
      </c>
      <c r="I62" s="25">
        <f t="shared" si="18"/>
        <v>20926181.464178</v>
      </c>
      <c r="J62" s="23">
        <v>1</v>
      </c>
      <c r="K62" s="24">
        <f t="shared" si="19"/>
        <v>311518</v>
      </c>
      <c r="L62" s="25">
        <f t="shared" si="20"/>
        <v>20926181.464178</v>
      </c>
      <c r="M62" s="24"/>
      <c r="N62" s="25">
        <f t="shared" si="21"/>
        <v>0</v>
      </c>
      <c r="O62" s="24">
        <f t="shared" si="22"/>
        <v>311518</v>
      </c>
      <c r="P62" s="25">
        <f t="shared" si="23"/>
        <v>20926181.464178</v>
      </c>
      <c r="Q62" s="24">
        <f t="shared" si="24"/>
        <v>-55070</v>
      </c>
      <c r="R62" s="25">
        <f t="shared" si="25"/>
        <v>-3699320.14597</v>
      </c>
      <c r="S62" s="17" t="s">
        <v>598</v>
      </c>
    </row>
    <row r="63" ht="15.75" customHeight="1" spans="1:19">
      <c r="A63" s="20">
        <v>13</v>
      </c>
      <c r="B63" s="21" t="s">
        <v>626</v>
      </c>
      <c r="C63" s="22" t="s">
        <v>627</v>
      </c>
      <c r="D63" s="21" t="s">
        <v>596</v>
      </c>
      <c r="E63" s="23">
        <v>32.527787</v>
      </c>
      <c r="F63" s="24">
        <v>2674265</v>
      </c>
      <c r="G63" s="25">
        <f t="shared" si="17"/>
        <v>86987922.301555</v>
      </c>
      <c r="H63" s="141">
        <v>2671709</v>
      </c>
      <c r="I63" s="25">
        <f t="shared" si="18"/>
        <v>86904781.277983</v>
      </c>
      <c r="J63" s="23">
        <v>1</v>
      </c>
      <c r="K63" s="24">
        <f t="shared" si="19"/>
        <v>2671709</v>
      </c>
      <c r="L63" s="25">
        <f t="shared" si="20"/>
        <v>86904781.277983</v>
      </c>
      <c r="M63" s="24"/>
      <c r="N63" s="25">
        <f t="shared" si="21"/>
        <v>0</v>
      </c>
      <c r="O63" s="24">
        <f t="shared" si="22"/>
        <v>2671709</v>
      </c>
      <c r="P63" s="25">
        <f t="shared" si="23"/>
        <v>86904781.277983</v>
      </c>
      <c r="Q63" s="24">
        <f t="shared" si="24"/>
        <v>-2556</v>
      </c>
      <c r="R63" s="25">
        <f t="shared" si="25"/>
        <v>-83141.0235719979</v>
      </c>
      <c r="S63" s="17" t="s">
        <v>598</v>
      </c>
    </row>
    <row r="64" ht="15.75" customHeight="1" spans="1:19">
      <c r="A64" s="20">
        <v>14</v>
      </c>
      <c r="B64" s="21" t="s">
        <v>629</v>
      </c>
      <c r="C64" s="22" t="s">
        <v>630</v>
      </c>
      <c r="D64" s="21" t="s">
        <v>596</v>
      </c>
      <c r="E64" s="23">
        <v>8.164808</v>
      </c>
      <c r="F64" s="24">
        <v>3287886</v>
      </c>
      <c r="G64" s="25">
        <f t="shared" si="17"/>
        <v>26844957.915888</v>
      </c>
      <c r="H64" s="141">
        <v>3285330</v>
      </c>
      <c r="I64" s="25">
        <f t="shared" si="18"/>
        <v>26824088.66664</v>
      </c>
      <c r="J64" s="23">
        <v>1</v>
      </c>
      <c r="K64" s="24">
        <f t="shared" si="19"/>
        <v>3285330</v>
      </c>
      <c r="L64" s="25">
        <f t="shared" si="20"/>
        <v>26824088.66664</v>
      </c>
      <c r="M64" s="24"/>
      <c r="N64" s="25">
        <f t="shared" si="21"/>
        <v>0</v>
      </c>
      <c r="O64" s="24">
        <f t="shared" si="22"/>
        <v>3285330</v>
      </c>
      <c r="P64" s="25">
        <f t="shared" si="23"/>
        <v>26824088.66664</v>
      </c>
      <c r="Q64" s="24">
        <f t="shared" si="24"/>
        <v>-2556</v>
      </c>
      <c r="R64" s="25">
        <f t="shared" si="25"/>
        <v>-20869.2492480017</v>
      </c>
      <c r="S64" s="17" t="s">
        <v>598</v>
      </c>
    </row>
    <row r="65" ht="15.75" customHeight="1" spans="1:19">
      <c r="A65" s="20">
        <v>15</v>
      </c>
      <c r="B65" s="21" t="s">
        <v>632</v>
      </c>
      <c r="C65" s="22" t="s">
        <v>633</v>
      </c>
      <c r="D65" s="21" t="s">
        <v>596</v>
      </c>
      <c r="E65" s="23">
        <v>0.029393</v>
      </c>
      <c r="F65" s="24">
        <v>7159247</v>
      </c>
      <c r="G65" s="25">
        <f t="shared" si="17"/>
        <v>210431.747071</v>
      </c>
      <c r="H65" s="141">
        <v>7156691</v>
      </c>
      <c r="I65" s="25">
        <f t="shared" si="18"/>
        <v>210356.618563</v>
      </c>
      <c r="J65" s="23">
        <v>1</v>
      </c>
      <c r="K65" s="24">
        <f t="shared" si="19"/>
        <v>7156691</v>
      </c>
      <c r="L65" s="25">
        <f t="shared" si="20"/>
        <v>210356.618563</v>
      </c>
      <c r="M65" s="24"/>
      <c r="N65" s="25">
        <f t="shared" si="21"/>
        <v>0</v>
      </c>
      <c r="O65" s="24">
        <f t="shared" si="22"/>
        <v>7156691</v>
      </c>
      <c r="P65" s="25">
        <f t="shared" si="23"/>
        <v>210356.618563</v>
      </c>
      <c r="Q65" s="24">
        <f t="shared" si="24"/>
        <v>-2556</v>
      </c>
      <c r="R65" s="25">
        <f t="shared" si="25"/>
        <v>-75.1285079999943</v>
      </c>
      <c r="S65" s="17" t="s">
        <v>598</v>
      </c>
    </row>
    <row r="66" ht="15.75" customHeight="1" spans="1:19">
      <c r="A66" s="20">
        <v>16</v>
      </c>
      <c r="B66" s="21" t="s">
        <v>635</v>
      </c>
      <c r="C66" s="22" t="s">
        <v>636</v>
      </c>
      <c r="D66" s="21" t="s">
        <v>596</v>
      </c>
      <c r="E66" s="23">
        <v>4.804131</v>
      </c>
      <c r="F66" s="24">
        <v>362423</v>
      </c>
      <c r="G66" s="25">
        <f t="shared" si="17"/>
        <v>1741127.569413</v>
      </c>
      <c r="H66" s="141">
        <v>307353</v>
      </c>
      <c r="I66" s="25">
        <f t="shared" si="18"/>
        <v>1476564.075243</v>
      </c>
      <c r="J66" s="23">
        <v>1</v>
      </c>
      <c r="K66" s="24">
        <f t="shared" si="19"/>
        <v>307353</v>
      </c>
      <c r="L66" s="25">
        <f t="shared" si="20"/>
        <v>1476564.075243</v>
      </c>
      <c r="M66" s="24"/>
      <c r="N66" s="25">
        <f t="shared" si="21"/>
        <v>0</v>
      </c>
      <c r="O66" s="24">
        <f t="shared" si="22"/>
        <v>307353</v>
      </c>
      <c r="P66" s="25">
        <f t="shared" si="23"/>
        <v>1476564.075243</v>
      </c>
      <c r="Q66" s="24">
        <f t="shared" si="24"/>
        <v>-55070</v>
      </c>
      <c r="R66" s="25">
        <f t="shared" si="25"/>
        <v>-264563.49417</v>
      </c>
      <c r="S66" s="17" t="s">
        <v>598</v>
      </c>
    </row>
    <row r="67" ht="15.75" customHeight="1" spans="1:19">
      <c r="A67" s="20">
        <v>17</v>
      </c>
      <c r="B67" s="21" t="s">
        <v>638</v>
      </c>
      <c r="C67" s="22" t="s">
        <v>639</v>
      </c>
      <c r="D67" s="21" t="s">
        <v>596</v>
      </c>
      <c r="E67" s="23">
        <v>18.16359</v>
      </c>
      <c r="F67" s="24">
        <v>476130</v>
      </c>
      <c r="G67" s="25">
        <f t="shared" si="17"/>
        <v>8648230.1067</v>
      </c>
      <c r="H67" s="141">
        <v>421060</v>
      </c>
      <c r="I67" s="25">
        <f t="shared" si="18"/>
        <v>7647961.2054</v>
      </c>
      <c r="J67" s="23">
        <v>1</v>
      </c>
      <c r="K67" s="24">
        <f t="shared" si="19"/>
        <v>421060</v>
      </c>
      <c r="L67" s="25">
        <f t="shared" si="20"/>
        <v>7647961.2054</v>
      </c>
      <c r="M67" s="24"/>
      <c r="N67" s="25">
        <f t="shared" si="21"/>
        <v>0</v>
      </c>
      <c r="O67" s="24">
        <f t="shared" si="22"/>
        <v>421060</v>
      </c>
      <c r="P67" s="25">
        <f t="shared" si="23"/>
        <v>7647961.2054</v>
      </c>
      <c r="Q67" s="24">
        <f t="shared" si="24"/>
        <v>-55070</v>
      </c>
      <c r="R67" s="25">
        <f t="shared" si="25"/>
        <v>-1000268.9013</v>
      </c>
      <c r="S67" s="17" t="s">
        <v>598</v>
      </c>
    </row>
    <row r="68" ht="15.75" customHeight="1" spans="1:19">
      <c r="A68" s="20">
        <v>18</v>
      </c>
      <c r="B68" s="21" t="s">
        <v>641</v>
      </c>
      <c r="C68" s="22" t="s">
        <v>642</v>
      </c>
      <c r="D68" s="21" t="s">
        <v>596</v>
      </c>
      <c r="E68" s="23">
        <v>156.4878</v>
      </c>
      <c r="F68" s="24">
        <v>1923562</v>
      </c>
      <c r="G68" s="25">
        <f t="shared" si="17"/>
        <v>301013985.5436</v>
      </c>
      <c r="H68" s="141">
        <v>1979578</v>
      </c>
      <c r="I68" s="25">
        <f t="shared" si="18"/>
        <v>309779806.1484</v>
      </c>
      <c r="J68" s="23">
        <v>1</v>
      </c>
      <c r="K68" s="24">
        <f t="shared" si="19"/>
        <v>1979578</v>
      </c>
      <c r="L68" s="25">
        <f t="shared" si="20"/>
        <v>309779806.1484</v>
      </c>
      <c r="M68" s="24"/>
      <c r="N68" s="25">
        <f t="shared" si="21"/>
        <v>0</v>
      </c>
      <c r="O68" s="24">
        <f t="shared" si="22"/>
        <v>1979578</v>
      </c>
      <c r="P68" s="25">
        <f t="shared" si="23"/>
        <v>309779806.1484</v>
      </c>
      <c r="Q68" s="24">
        <f t="shared" si="24"/>
        <v>56016</v>
      </c>
      <c r="R68" s="25">
        <f t="shared" si="25"/>
        <v>8765820.60480005</v>
      </c>
      <c r="S68" s="17" t="s">
        <v>598</v>
      </c>
    </row>
    <row r="69" ht="15.75" customHeight="1" spans="1:19">
      <c r="A69" s="20">
        <v>19</v>
      </c>
      <c r="B69" s="21" t="s">
        <v>644</v>
      </c>
      <c r="C69" s="22" t="s">
        <v>645</v>
      </c>
      <c r="D69" s="21" t="s">
        <v>596</v>
      </c>
      <c r="E69" s="23">
        <v>93.419826</v>
      </c>
      <c r="F69" s="24">
        <v>460598</v>
      </c>
      <c r="G69" s="25">
        <f t="shared" si="17"/>
        <v>43028985.015948</v>
      </c>
      <c r="H69" s="141">
        <v>458042</v>
      </c>
      <c r="I69" s="25">
        <f t="shared" si="18"/>
        <v>42790203.940692</v>
      </c>
      <c r="J69" s="23">
        <v>1</v>
      </c>
      <c r="K69" s="24">
        <f t="shared" si="19"/>
        <v>458042</v>
      </c>
      <c r="L69" s="25">
        <f t="shared" si="20"/>
        <v>42790203.940692</v>
      </c>
      <c r="M69" s="24"/>
      <c r="N69" s="25">
        <f t="shared" si="21"/>
        <v>0</v>
      </c>
      <c r="O69" s="24">
        <f t="shared" si="22"/>
        <v>458042</v>
      </c>
      <c r="P69" s="25">
        <f t="shared" si="23"/>
        <v>42790203.940692</v>
      </c>
      <c r="Q69" s="24">
        <f t="shared" si="24"/>
        <v>-2556</v>
      </c>
      <c r="R69" s="25">
        <f t="shared" si="25"/>
        <v>-238781.075255997</v>
      </c>
      <c r="S69" s="17" t="s">
        <v>598</v>
      </c>
    </row>
    <row r="70" ht="15.75" customHeight="1" spans="1:19">
      <c r="A70" s="20">
        <v>20</v>
      </c>
      <c r="B70" s="21" t="s">
        <v>647</v>
      </c>
      <c r="C70" s="22" t="s">
        <v>648</v>
      </c>
      <c r="D70" s="21" t="s">
        <v>596</v>
      </c>
      <c r="E70" s="23">
        <v>8.412516</v>
      </c>
      <c r="F70" s="24">
        <v>3424095</v>
      </c>
      <c r="G70" s="25">
        <f t="shared" si="17"/>
        <v>28805253.97302</v>
      </c>
      <c r="H70" s="141">
        <v>3421539</v>
      </c>
      <c r="I70" s="25">
        <f t="shared" si="18"/>
        <v>28783751.582124</v>
      </c>
      <c r="J70" s="23">
        <v>1</v>
      </c>
      <c r="K70" s="24">
        <f t="shared" si="19"/>
        <v>3421539</v>
      </c>
      <c r="L70" s="25">
        <f t="shared" si="20"/>
        <v>28783751.582124</v>
      </c>
      <c r="M70" s="24"/>
      <c r="N70" s="25">
        <f t="shared" si="21"/>
        <v>0</v>
      </c>
      <c r="O70" s="24">
        <f t="shared" si="22"/>
        <v>3421539</v>
      </c>
      <c r="P70" s="25">
        <f t="shared" si="23"/>
        <v>28783751.582124</v>
      </c>
      <c r="Q70" s="24">
        <f t="shared" si="24"/>
        <v>-2556</v>
      </c>
      <c r="R70" s="25">
        <f t="shared" si="25"/>
        <v>-21502.390896</v>
      </c>
      <c r="S70" s="17" t="s">
        <v>598</v>
      </c>
    </row>
    <row r="71" ht="15.75" customHeight="1" spans="1:19">
      <c r="A71" s="20">
        <v>21</v>
      </c>
      <c r="B71" s="21" t="s">
        <v>650</v>
      </c>
      <c r="C71" s="22" t="s">
        <v>651</v>
      </c>
      <c r="D71" s="21" t="s">
        <v>596</v>
      </c>
      <c r="E71" s="23">
        <v>36.73194</v>
      </c>
      <c r="F71" s="24">
        <v>411127</v>
      </c>
      <c r="G71" s="25">
        <f t="shared" si="17"/>
        <v>15101492.29638</v>
      </c>
      <c r="H71" s="141">
        <v>356057</v>
      </c>
      <c r="I71" s="25">
        <f t="shared" si="18"/>
        <v>13078664.36058</v>
      </c>
      <c r="J71" s="23">
        <v>1</v>
      </c>
      <c r="K71" s="24">
        <f t="shared" si="19"/>
        <v>356057</v>
      </c>
      <c r="L71" s="25">
        <f t="shared" si="20"/>
        <v>13078664.36058</v>
      </c>
      <c r="M71" s="24"/>
      <c r="N71" s="25">
        <f t="shared" si="21"/>
        <v>0</v>
      </c>
      <c r="O71" s="24">
        <f t="shared" si="22"/>
        <v>356057</v>
      </c>
      <c r="P71" s="25">
        <f t="shared" si="23"/>
        <v>13078664.36058</v>
      </c>
      <c r="Q71" s="24">
        <f t="shared" si="24"/>
        <v>-55070</v>
      </c>
      <c r="R71" s="25">
        <f t="shared" si="25"/>
        <v>-2022827.9358</v>
      </c>
      <c r="S71" s="17" t="s">
        <v>598</v>
      </c>
    </row>
    <row r="72" ht="15.75" customHeight="1" spans="1:19">
      <c r="A72" s="20">
        <v>22</v>
      </c>
      <c r="B72" s="21" t="s">
        <v>653</v>
      </c>
      <c r="C72" s="22" t="s">
        <v>654</v>
      </c>
      <c r="D72" s="21" t="s">
        <v>596</v>
      </c>
      <c r="E72" s="23">
        <v>0.119821</v>
      </c>
      <c r="F72" s="24">
        <v>384804</v>
      </c>
      <c r="G72" s="25">
        <f t="shared" si="17"/>
        <v>46107.600084</v>
      </c>
      <c r="H72" s="141">
        <v>329734</v>
      </c>
      <c r="I72" s="25">
        <f t="shared" si="18"/>
        <v>39509.057614</v>
      </c>
      <c r="J72" s="23">
        <v>1</v>
      </c>
      <c r="K72" s="24">
        <f t="shared" si="19"/>
        <v>329734</v>
      </c>
      <c r="L72" s="25">
        <f t="shared" si="20"/>
        <v>39509.057614</v>
      </c>
      <c r="M72" s="24"/>
      <c r="N72" s="25">
        <f t="shared" si="21"/>
        <v>0</v>
      </c>
      <c r="O72" s="24">
        <f t="shared" si="22"/>
        <v>329734</v>
      </c>
      <c r="P72" s="25">
        <f t="shared" si="23"/>
        <v>39509.057614</v>
      </c>
      <c r="Q72" s="24">
        <f t="shared" si="24"/>
        <v>-55070</v>
      </c>
      <c r="R72" s="25">
        <f t="shared" si="25"/>
        <v>-6598.54247</v>
      </c>
      <c r="S72" s="17" t="s">
        <v>598</v>
      </c>
    </row>
    <row r="73" ht="15.75" customHeight="1" spans="1:19">
      <c r="A73" s="20">
        <v>23</v>
      </c>
      <c r="B73" s="21" t="s">
        <v>656</v>
      </c>
      <c r="C73" s="22" t="s">
        <v>657</v>
      </c>
      <c r="D73" s="21" t="s">
        <v>596</v>
      </c>
      <c r="E73" s="23">
        <v>0.003536</v>
      </c>
      <c r="F73" s="24">
        <v>2356356</v>
      </c>
      <c r="G73" s="25">
        <f t="shared" si="17"/>
        <v>8332.074816</v>
      </c>
      <c r="H73" s="141">
        <v>2353800</v>
      </c>
      <c r="I73" s="25">
        <f t="shared" si="18"/>
        <v>8323.0368</v>
      </c>
      <c r="J73" s="23">
        <v>1</v>
      </c>
      <c r="K73" s="24">
        <f t="shared" si="19"/>
        <v>2353800</v>
      </c>
      <c r="L73" s="25">
        <f t="shared" si="20"/>
        <v>8323.0368</v>
      </c>
      <c r="M73" s="24"/>
      <c r="N73" s="25">
        <f t="shared" si="21"/>
        <v>0</v>
      </c>
      <c r="O73" s="24">
        <f t="shared" si="22"/>
        <v>2353800</v>
      </c>
      <c r="P73" s="25">
        <f t="shared" si="23"/>
        <v>8323.0368</v>
      </c>
      <c r="Q73" s="24">
        <f t="shared" si="24"/>
        <v>-2556</v>
      </c>
      <c r="R73" s="25">
        <f t="shared" si="25"/>
        <v>-9.03801600000043</v>
      </c>
      <c r="S73" s="17" t="s">
        <v>598</v>
      </c>
    </row>
    <row r="74" ht="15.75" customHeight="1" spans="1:19">
      <c r="A74" s="20">
        <v>24</v>
      </c>
      <c r="B74" s="21" t="s">
        <v>659</v>
      </c>
      <c r="C74" s="22" t="s">
        <v>660</v>
      </c>
      <c r="D74" s="21" t="s">
        <v>596</v>
      </c>
      <c r="E74" s="23">
        <v>0.12012</v>
      </c>
      <c r="F74" s="24">
        <v>538833</v>
      </c>
      <c r="G74" s="25">
        <f t="shared" si="17"/>
        <v>64724.61996</v>
      </c>
      <c r="H74" s="141">
        <v>483763</v>
      </c>
      <c r="I74" s="25">
        <f t="shared" si="18"/>
        <v>58109.61156</v>
      </c>
      <c r="J74" s="23">
        <v>1</v>
      </c>
      <c r="K74" s="24">
        <f t="shared" si="19"/>
        <v>483763</v>
      </c>
      <c r="L74" s="25">
        <f t="shared" si="20"/>
        <v>58109.61156</v>
      </c>
      <c r="M74" s="24"/>
      <c r="N74" s="25">
        <f t="shared" si="21"/>
        <v>0</v>
      </c>
      <c r="O74" s="24">
        <f t="shared" si="22"/>
        <v>483763</v>
      </c>
      <c r="P74" s="25">
        <f t="shared" si="23"/>
        <v>58109.61156</v>
      </c>
      <c r="Q74" s="24">
        <f t="shared" si="24"/>
        <v>-55070</v>
      </c>
      <c r="R74" s="25">
        <f t="shared" si="25"/>
        <v>-6615.0084</v>
      </c>
      <c r="S74" s="17" t="s">
        <v>598</v>
      </c>
    </row>
    <row r="75" ht="15.75" customHeight="1" spans="1:19">
      <c r="A75" s="20">
        <v>25</v>
      </c>
      <c r="B75" s="21" t="s">
        <v>662</v>
      </c>
      <c r="C75" s="22" t="s">
        <v>663</v>
      </c>
      <c r="D75" s="21" t="s">
        <v>596</v>
      </c>
      <c r="E75" s="23">
        <v>2.457765</v>
      </c>
      <c r="F75" s="24">
        <v>921408</v>
      </c>
      <c r="G75" s="25">
        <f t="shared" si="17"/>
        <v>2264604.33312</v>
      </c>
      <c r="H75" s="141">
        <v>866338</v>
      </c>
      <c r="I75" s="25">
        <f t="shared" si="18"/>
        <v>2129255.21457</v>
      </c>
      <c r="J75" s="23">
        <v>1</v>
      </c>
      <c r="K75" s="24">
        <f t="shared" si="19"/>
        <v>866338</v>
      </c>
      <c r="L75" s="25">
        <f t="shared" si="20"/>
        <v>2129255.21457</v>
      </c>
      <c r="M75" s="24"/>
      <c r="N75" s="25">
        <f t="shared" si="21"/>
        <v>0</v>
      </c>
      <c r="O75" s="24">
        <f t="shared" si="22"/>
        <v>866338</v>
      </c>
      <c r="P75" s="25">
        <f t="shared" si="23"/>
        <v>2129255.21457</v>
      </c>
      <c r="Q75" s="24">
        <f t="shared" si="24"/>
        <v>-55070</v>
      </c>
      <c r="R75" s="25">
        <f t="shared" si="25"/>
        <v>-135349.11855</v>
      </c>
      <c r="S75" s="17" t="s">
        <v>598</v>
      </c>
    </row>
    <row r="76" ht="15.75" customHeight="1" spans="1:19">
      <c r="A76" s="20">
        <v>26</v>
      </c>
      <c r="B76" s="21" t="s">
        <v>665</v>
      </c>
      <c r="C76" s="22" t="s">
        <v>666</v>
      </c>
      <c r="D76" s="21" t="s">
        <v>596</v>
      </c>
      <c r="E76" s="23">
        <v>41.05485</v>
      </c>
      <c r="F76" s="24">
        <v>1967179</v>
      </c>
      <c r="G76" s="25">
        <f t="shared" si="17"/>
        <v>80762238.76815</v>
      </c>
      <c r="H76" s="141">
        <v>1958073</v>
      </c>
      <c r="I76" s="25">
        <f t="shared" si="18"/>
        <v>80388393.30405</v>
      </c>
      <c r="J76" s="23">
        <v>1</v>
      </c>
      <c r="K76" s="24">
        <f t="shared" si="19"/>
        <v>1958073</v>
      </c>
      <c r="L76" s="25">
        <f t="shared" si="20"/>
        <v>80388393.30405</v>
      </c>
      <c r="M76" s="24"/>
      <c r="N76" s="25">
        <f t="shared" si="21"/>
        <v>0</v>
      </c>
      <c r="O76" s="24">
        <f t="shared" si="22"/>
        <v>1958073</v>
      </c>
      <c r="P76" s="25">
        <f t="shared" si="23"/>
        <v>80388393.30405</v>
      </c>
      <c r="Q76" s="24">
        <f t="shared" si="24"/>
        <v>-9106</v>
      </c>
      <c r="R76" s="25">
        <f t="shared" si="25"/>
        <v>-373845.464100003</v>
      </c>
      <c r="S76" s="17" t="s">
        <v>598</v>
      </c>
    </row>
    <row r="77" ht="15.75" customHeight="1" spans="1:19">
      <c r="A77" s="20">
        <v>27</v>
      </c>
      <c r="B77" s="21" t="s">
        <v>668</v>
      </c>
      <c r="C77" s="22" t="s">
        <v>669</v>
      </c>
      <c r="D77" s="21" t="s">
        <v>596</v>
      </c>
      <c r="E77" s="23">
        <v>48.507</v>
      </c>
      <c r="F77" s="24">
        <v>542108</v>
      </c>
      <c r="G77" s="25">
        <f t="shared" si="17"/>
        <v>26296032.756</v>
      </c>
      <c r="H77" s="141">
        <v>542108</v>
      </c>
      <c r="I77" s="25">
        <f t="shared" si="18"/>
        <v>26296032.756</v>
      </c>
      <c r="J77" s="23">
        <v>1</v>
      </c>
      <c r="K77" s="24">
        <f t="shared" si="19"/>
        <v>542108</v>
      </c>
      <c r="L77" s="25">
        <f t="shared" si="20"/>
        <v>26296032.756</v>
      </c>
      <c r="M77" s="24"/>
      <c r="N77" s="25">
        <f t="shared" si="21"/>
        <v>0</v>
      </c>
      <c r="O77" s="24">
        <f t="shared" si="22"/>
        <v>542108</v>
      </c>
      <c r="P77" s="25">
        <f t="shared" si="23"/>
        <v>26296032.756</v>
      </c>
      <c r="Q77" s="24">
        <f t="shared" si="24"/>
        <v>0</v>
      </c>
      <c r="R77" s="25">
        <f t="shared" si="25"/>
        <v>0</v>
      </c>
      <c r="S77" s="17" t="s">
        <v>598</v>
      </c>
    </row>
    <row r="78" ht="15.75" customHeight="1" spans="1:19">
      <c r="A78" s="20">
        <v>28</v>
      </c>
      <c r="B78" s="21" t="s">
        <v>671</v>
      </c>
      <c r="C78" s="22" t="s">
        <v>672</v>
      </c>
      <c r="D78" s="21" t="s">
        <v>596</v>
      </c>
      <c r="E78" s="23">
        <v>8.412516</v>
      </c>
      <c r="F78" s="24">
        <v>891221</v>
      </c>
      <c r="G78" s="25">
        <f t="shared" si="17"/>
        <v>7497410.922036</v>
      </c>
      <c r="H78" s="141">
        <v>891221</v>
      </c>
      <c r="I78" s="25">
        <f t="shared" si="18"/>
        <v>7497410.922036</v>
      </c>
      <c r="J78" s="23">
        <v>1</v>
      </c>
      <c r="K78" s="24">
        <f t="shared" si="19"/>
        <v>891221</v>
      </c>
      <c r="L78" s="25">
        <f t="shared" si="20"/>
        <v>7497410.922036</v>
      </c>
      <c r="M78" s="24"/>
      <c r="N78" s="25">
        <f t="shared" si="21"/>
        <v>0</v>
      </c>
      <c r="O78" s="24">
        <f t="shared" si="22"/>
        <v>891221</v>
      </c>
      <c r="P78" s="25">
        <f t="shared" si="23"/>
        <v>7497410.922036</v>
      </c>
      <c r="Q78" s="24">
        <f t="shared" si="24"/>
        <v>0</v>
      </c>
      <c r="R78" s="25">
        <f t="shared" si="25"/>
        <v>0</v>
      </c>
      <c r="S78" s="17" t="s">
        <v>598</v>
      </c>
    </row>
    <row r="79" ht="15.75" customHeight="1" spans="1:19">
      <c r="A79" s="20">
        <v>29</v>
      </c>
      <c r="B79" s="21" t="s">
        <v>674</v>
      </c>
      <c r="C79" s="22" t="s">
        <v>675</v>
      </c>
      <c r="D79" s="21" t="s">
        <v>596</v>
      </c>
      <c r="E79" s="23">
        <v>3.8665</v>
      </c>
      <c r="F79" s="24">
        <v>6170170</v>
      </c>
      <c r="G79" s="25">
        <f t="shared" si="17"/>
        <v>23856962.305</v>
      </c>
      <c r="H79" s="141">
        <v>6280808</v>
      </c>
      <c r="I79" s="25">
        <f t="shared" si="18"/>
        <v>24284744.132</v>
      </c>
      <c r="J79" s="23">
        <v>1</v>
      </c>
      <c r="K79" s="24">
        <f t="shared" si="19"/>
        <v>6280808</v>
      </c>
      <c r="L79" s="25">
        <f t="shared" si="20"/>
        <v>24284744.132</v>
      </c>
      <c r="M79" s="24"/>
      <c r="N79" s="25">
        <f t="shared" si="21"/>
        <v>0</v>
      </c>
      <c r="O79" s="24">
        <f t="shared" si="22"/>
        <v>6280808</v>
      </c>
      <c r="P79" s="25">
        <f t="shared" si="23"/>
        <v>24284744.132</v>
      </c>
      <c r="Q79" s="24">
        <f t="shared" si="24"/>
        <v>110638</v>
      </c>
      <c r="R79" s="25">
        <f t="shared" si="25"/>
        <v>427781.827</v>
      </c>
      <c r="S79" s="17" t="s">
        <v>598</v>
      </c>
    </row>
    <row r="80" ht="15.75" customHeight="1" spans="1:19">
      <c r="A80" s="20">
        <v>30</v>
      </c>
      <c r="B80" s="21" t="s">
        <v>808</v>
      </c>
      <c r="C80" s="22" t="s">
        <v>809</v>
      </c>
      <c r="D80" s="21" t="s">
        <v>806</v>
      </c>
      <c r="E80" s="23"/>
      <c r="F80" s="24"/>
      <c r="G80" s="25">
        <v>16063464.1484767</v>
      </c>
      <c r="H80" s="141"/>
      <c r="I80" s="25"/>
      <c r="J80" s="23"/>
      <c r="K80" s="24"/>
      <c r="L80" s="25"/>
      <c r="M80" s="24"/>
      <c r="N80" s="25"/>
      <c r="O80" s="24"/>
      <c r="P80" s="25">
        <v>16418615.6726234</v>
      </c>
      <c r="Q80" s="24"/>
      <c r="R80" s="25">
        <f t="shared" si="25"/>
        <v>355151.5241467</v>
      </c>
    </row>
    <row r="81" ht="14.25" customHeight="1" spans="1:19">
      <c r="A81" s="142"/>
      <c r="B81" s="143"/>
      <c r="C81" s="144" t="s">
        <v>822</v>
      </c>
      <c r="D81" s="143"/>
      <c r="E81" s="145"/>
      <c r="F81" s="145"/>
      <c r="G81" s="145">
        <f>SUM(G51:G80)</f>
        <v>1063212099.32913</v>
      </c>
      <c r="H81" s="146"/>
      <c r="I81" s="145">
        <f>SUM(I51:I80)</f>
        <v>1053927056.03028</v>
      </c>
      <c r="J81" s="145"/>
      <c r="K81" s="145"/>
      <c r="L81" s="145">
        <f>SUM(L51:L80)</f>
        <v>1053927056.03028</v>
      </c>
      <c r="M81" s="145"/>
      <c r="N81" s="145">
        <f>SUM(N51:N80)</f>
        <v>0</v>
      </c>
      <c r="O81" s="145"/>
      <c r="P81" s="145">
        <f>SUM(P51:P80)</f>
        <v>1070345671.7029</v>
      </c>
      <c r="Q81" s="145"/>
      <c r="R81" s="145">
        <f>SUM(R51:R80)</f>
        <v>7133572.37376675</v>
      </c>
    </row>
    <row r="82" ht="26.25" customHeight="1" spans="1:19">
      <c r="A82" s="8" t="str">
        <f>A1</f>
        <v>BẢNG TỔNG HỢP VẬT TƯ VÀ CHÊNH LỆCH GIÁ</v>
      </c>
    </row>
    <row r="83" ht="30" customHeight="1" spans="1:19">
      <c r="A83" s="9" t="s">
        <v>2</v>
      </c>
    </row>
    <row r="84" ht="37.5" customHeight="1" spans="1:19">
      <c r="A84" s="10" t="s">
        <v>398</v>
      </c>
    </row>
    <row r="85" ht="45" customHeight="1" spans="1:19">
      <c r="A85" s="18" t="str">
        <f t="shared" ref="A85:S85" si="26">A4</f>
        <v>STT</v>
      </c>
      <c r="B85" s="19" t="str">
        <f t="shared" si="26"/>
        <v>Mã số</v>
      </c>
      <c r="C85" s="19" t="str">
        <f t="shared" si="26"/>
        <v>Tên vật tư</v>
      </c>
      <c r="D85" s="19" t="str">
        <f t="shared" si="26"/>
        <v>Đơn vị</v>
      </c>
      <c r="E85" s="19" t="str">
        <f t="shared" si="26"/>
        <v>Khối lượng</v>
      </c>
      <c r="F85" s="19" t="str">
        <f t="shared" si="26"/>
        <v>Giá gốc
(đ)</v>
      </c>
      <c r="G85" s="19" t="str">
        <f t="shared" si="26"/>
        <v>Thành tiền
(đ)</v>
      </c>
      <c r="H85" s="19" t="str">
        <f t="shared" si="26"/>
        <v>Giá T.B
(đ)</v>
      </c>
      <c r="I85" s="19" t="str">
        <f t="shared" si="26"/>
        <v>Thành tiền
(đ)</v>
      </c>
      <c r="J85" s="19" t="str">
        <f t="shared" si="26"/>
        <v>Hệ số</v>
      </c>
      <c r="K85" s="19" t="str">
        <f t="shared" si="26"/>
        <v>Giá T.B x H.S
(đ)</v>
      </c>
      <c r="L85" s="19" t="str">
        <f t="shared" si="26"/>
        <v>Thành tiền
(đ)</v>
      </c>
      <c r="M85" s="19" t="str">
        <f t="shared" si="26"/>
        <v>Cước V.C
Bù NL, lương
(đ)</v>
      </c>
      <c r="N85" s="19" t="str">
        <f t="shared" si="26"/>
        <v>Thành tiền
(đ)</v>
      </c>
      <c r="O85" s="19" t="str">
        <f t="shared" si="26"/>
        <v>Giá H.T
(đ)</v>
      </c>
      <c r="P85" s="19" t="str">
        <f t="shared" si="26"/>
        <v>Thành tiền
(đ)</v>
      </c>
      <c r="Q85" s="19" t="str">
        <f t="shared" si="26"/>
        <v>Chênh lệch
(đ)</v>
      </c>
      <c r="R85" s="19" t="str">
        <f t="shared" si="26"/>
        <v>Tổng chênh
(đ)</v>
      </c>
      <c r="S85" s="10" t="str">
        <f t="shared" si="26"/>
        <v>Ghi chú, Nguồn gốc xuất xứ</v>
      </c>
    </row>
    <row r="86" ht="14.25" customHeight="1" spans="1:19">
      <c r="A86" s="35" t="s">
        <v>582</v>
      </c>
      <c r="B86" s="27"/>
      <c r="C86" s="27" t="s">
        <v>583</v>
      </c>
      <c r="D86" s="27"/>
      <c r="E86" s="137"/>
      <c r="F86" s="138"/>
      <c r="G86" s="139"/>
      <c r="H86" s="140"/>
      <c r="I86" s="139"/>
      <c r="J86" s="137"/>
      <c r="K86" s="138"/>
      <c r="L86" s="139"/>
      <c r="M86" s="138"/>
      <c r="N86" s="139"/>
      <c r="O86" s="138"/>
      <c r="P86" s="139"/>
      <c r="Q86" s="138"/>
      <c r="R86" s="139"/>
    </row>
    <row r="87" ht="15.75" customHeight="1" spans="1:19">
      <c r="A87" s="20">
        <v>1</v>
      </c>
      <c r="B87" s="21" t="s">
        <v>584</v>
      </c>
      <c r="C87" s="22" t="s">
        <v>585</v>
      </c>
      <c r="D87" s="21" t="s">
        <v>586</v>
      </c>
      <c r="E87" s="23">
        <v>617.246915</v>
      </c>
      <c r="F87" s="24">
        <v>251480</v>
      </c>
      <c r="G87" s="25">
        <f>E87*F87</f>
        <v>155225254.1842</v>
      </c>
      <c r="H87" s="141">
        <v>251480</v>
      </c>
      <c r="I87" s="25">
        <f>E87*H87</f>
        <v>155225254.1842</v>
      </c>
      <c r="J87" s="23">
        <v>1</v>
      </c>
      <c r="K87" s="24">
        <f>H87*J87</f>
        <v>251480</v>
      </c>
      <c r="L87" s="25">
        <f>E87*K87</f>
        <v>155225254.1842</v>
      </c>
      <c r="M87" s="24"/>
      <c r="N87" s="25"/>
      <c r="O87" s="24">
        <f>H87</f>
        <v>251480</v>
      </c>
      <c r="P87" s="25">
        <f>E87*O87</f>
        <v>155225254.1842</v>
      </c>
      <c r="Q87" s="24">
        <f>O87-F87</f>
        <v>0</v>
      </c>
      <c r="R87" s="25">
        <f>P87-G87</f>
        <v>0</v>
      </c>
      <c r="S87" s="17" t="s">
        <v>587</v>
      </c>
    </row>
    <row r="88" ht="14.25" customHeight="1" spans="1:19">
      <c r="A88" s="142"/>
      <c r="B88" s="143"/>
      <c r="C88" s="144" t="s">
        <v>821</v>
      </c>
      <c r="D88" s="143"/>
      <c r="E88" s="145"/>
      <c r="F88" s="145"/>
      <c r="G88" s="145">
        <f>SUM(G87:G87)</f>
        <v>155225254.1842</v>
      </c>
      <c r="H88" s="146"/>
      <c r="I88" s="145">
        <f>SUM(I87:I87)</f>
        <v>155225254.1842</v>
      </c>
      <c r="J88" s="145"/>
      <c r="K88" s="145"/>
      <c r="L88" s="145">
        <f>SUM(L87:L87)</f>
        <v>155225254.1842</v>
      </c>
      <c r="M88" s="145"/>
      <c r="N88" s="145">
        <f>SUM(N87:N87)</f>
        <v>0</v>
      </c>
      <c r="O88" s="145"/>
      <c r="P88" s="145">
        <f>SUM(P87:P87)</f>
        <v>155225254.1842</v>
      </c>
      <c r="Q88" s="145"/>
      <c r="R88" s="145">
        <f>SUM(R87:R87)</f>
        <v>0</v>
      </c>
    </row>
  </sheetData>
  <mergeCells count="6">
    <mergeCell ref="A1:R1"/>
    <mergeCell ref="A2:R2"/>
    <mergeCell ref="A3:R3"/>
    <mergeCell ref="A82:R82"/>
    <mergeCell ref="A83:R83"/>
    <mergeCell ref="A84:R84"/>
  </mergeCells>
  <pageMargins left="1.22916666666667" right="0" top="0.0416666666666667" bottom="0.208333333333333" header="0.572916666666667" footer="0.40625"/>
  <pageSetup paperSize="9" orientation="landscape" blackAndWhite="1" useFirstPageNumber="1"/>
  <headerFooter alignWithMargins="0">
    <oddFooter>&amp;C&amp;P</oddFooter>
  </headerFooter>
  <rowBreaks count="1" manualBreakCount="1">
    <brk id="81" max="255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SheetLayoutView="60" workbookViewId="0">
      <selection activeCell="A1" sqref="A1"/>
    </sheetView>
  </sheetViews>
  <sheetFormatPr defaultColWidth="10" defaultRowHeight="15" customHeight="1"/>
  <cols>
    <col min="1" max="16384" width="10" style="6"/>
  </cols>
  <sheetData/>
  <pageMargins left="1.22916666666667" right="0" top="0.0416666666666667" bottom="0.208333333333333" header="0.572916666666667" footer="0.40625"/>
  <pageSetup paperSize="9" orientation="landscape" blackAndWhite="1" useFirstPageNumber="1"/>
  <headerFooter alignWithMargins="0">
    <oddFooter>&amp;C&amp;P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A35"/>
  <sheetViews>
    <sheetView zoomScale="85" zoomScaleNormal="85" zoomScaleSheetLayoutView="60" workbookViewId="0">
      <pane ySplit="5" topLeftCell="A6" activePane="bottomLeft" state="frozenSplit"/>
      <selection/>
      <selection pane="bottomLeft" activeCell="I17" sqref="I17"/>
    </sheetView>
  </sheetViews>
  <sheetFormatPr defaultColWidth="10" defaultRowHeight="15" customHeight="1"/>
  <cols>
    <col min="1" max="1" width="6.16666666666667" style="107" customWidth="1"/>
    <col min="2" max="2" width="13.8333333333333" style="107" customWidth="1"/>
    <col min="3" max="3" width="24.3333333333333" style="17" customWidth="1"/>
    <col min="4" max="4" width="9.16666666666667" style="107" customWidth="1"/>
    <col min="5" max="5" width="13.1666666666667" style="107" hidden="1" customWidth="1"/>
    <col min="6" max="6" width="46.1666666666667" style="17" hidden="1" customWidth="1"/>
    <col min="7" max="7" width="8" style="17" customWidth="1"/>
    <col min="8" max="8" width="14.5" style="17" customWidth="1"/>
    <col min="9" max="9" width="27.5" style="17" customWidth="1"/>
    <col min="10" max="10" width="6.16666666666667" style="17" hidden="1" customWidth="1"/>
    <col min="11" max="11" width="6.5" style="17" hidden="1" customWidth="1"/>
    <col min="12" max="12" width="6.16666666666667" style="107" customWidth="1"/>
    <col min="13" max="13" width="5.66666666666667" style="17" customWidth="1"/>
    <col min="14" max="14" width="8.16666666666667" style="17" customWidth="1"/>
    <col min="15" max="15" width="8.16666666666667" style="17" hidden="1" customWidth="1"/>
    <col min="16" max="16" width="8.16666666666667" style="17" customWidth="1"/>
    <col min="17" max="17" width="5.66666666666667" style="17" hidden="1" customWidth="1"/>
    <col min="18" max="21" width="7.16666666666667" style="107" customWidth="1"/>
    <col min="22" max="22" width="7.66666666666667" style="17" hidden="1" customWidth="1"/>
    <col min="23" max="23" width="7" style="17" hidden="1" customWidth="1"/>
    <col min="24" max="27" width="8" style="107" customWidth="1"/>
    <col min="28" max="28" width="11.6666666666667" style="107" hidden="1" customWidth="1"/>
    <col min="29" max="29" width="11.6666666666667" style="17" hidden="1" customWidth="1"/>
    <col min="30" max="30" width="11.6666666666667" style="17" customWidth="1"/>
    <col min="31" max="31" width="11.6666666666667" style="107" customWidth="1"/>
    <col min="32" max="32" width="11.6666666666667" style="17" hidden="1" customWidth="1"/>
    <col min="33" max="33" width="13.1666666666667" style="17" customWidth="1"/>
    <col min="34" max="34" width="7.83333333333333" style="17" customWidth="1"/>
    <col min="35" max="35" width="11.6666666666667" style="17" hidden="1" customWidth="1"/>
    <col min="36" max="47" width="11" style="17" hidden="1" customWidth="1"/>
    <col min="48" max="48" width="11.6666666666667" style="17" customWidth="1"/>
    <col min="49" max="49" width="17" style="17" hidden="1" customWidth="1"/>
    <col min="50" max="51" width="13.1666666666667" style="17" hidden="1" customWidth="1"/>
    <col min="52" max="52" width="17" style="17" hidden="1" customWidth="1"/>
    <col min="53" max="53" width="10" style="17" hidden="1" customWidth="1"/>
    <col min="54" max="16384" width="10" style="17"/>
  </cols>
  <sheetData>
    <row r="1" ht="26.25" customHeight="1" spans="1:53">
      <c r="A1" s="108" t="s">
        <v>823</v>
      </c>
    </row>
    <row r="2" ht="30" customHeight="1" spans="1:53">
      <c r="A2" s="109" t="s">
        <v>2</v>
      </c>
    </row>
    <row r="3" hidden="1" customHeight="1"/>
    <row r="4" ht="42" customHeight="1" spans="1:53">
      <c r="A4" s="110" t="s">
        <v>4</v>
      </c>
      <c r="B4" s="111" t="s">
        <v>464</v>
      </c>
      <c r="C4" s="65" t="s">
        <v>824</v>
      </c>
      <c r="D4" s="111" t="s">
        <v>825</v>
      </c>
      <c r="E4" s="111" t="s">
        <v>826</v>
      </c>
      <c r="F4" s="65" t="s">
        <v>827</v>
      </c>
      <c r="G4" s="65" t="s">
        <v>828</v>
      </c>
      <c r="H4" s="65" t="s">
        <v>829</v>
      </c>
      <c r="I4" s="65" t="s">
        <v>830</v>
      </c>
      <c r="J4" s="65" t="s">
        <v>831</v>
      </c>
      <c r="K4" s="65" t="s">
        <v>832</v>
      </c>
      <c r="L4" s="111" t="s">
        <v>833</v>
      </c>
      <c r="M4" s="86" t="s">
        <v>834</v>
      </c>
      <c r="N4" s="86" t="str">
        <f t="shared" ref="N4:U4" si="0">""</f>
        <v/>
      </c>
      <c r="O4" s="86" t="str">
        <f t="shared" si="0"/>
        <v/>
      </c>
      <c r="P4" s="86" t="str">
        <f t="shared" si="0"/>
        <v/>
      </c>
      <c r="Q4" s="86" t="str">
        <f t="shared" si="0"/>
        <v/>
      </c>
      <c r="R4" s="112" t="str">
        <f t="shared" si="0"/>
        <v/>
      </c>
      <c r="S4" s="112" t="str">
        <f t="shared" si="0"/>
        <v/>
      </c>
      <c r="T4" s="113" t="str">
        <f t="shared" si="0"/>
        <v/>
      </c>
      <c r="U4" s="113" t="str">
        <f t="shared" si="0"/>
        <v/>
      </c>
      <c r="V4" s="65" t="s">
        <v>835</v>
      </c>
      <c r="W4" s="65" t="s">
        <v>836</v>
      </c>
      <c r="X4" s="111" t="s">
        <v>837</v>
      </c>
      <c r="Y4" s="111" t="s">
        <v>838</v>
      </c>
      <c r="Z4" s="111" t="s">
        <v>839</v>
      </c>
      <c r="AA4" s="111" t="s">
        <v>840</v>
      </c>
      <c r="AB4" s="111" t="s">
        <v>841</v>
      </c>
      <c r="AC4" s="65" t="s">
        <v>842</v>
      </c>
      <c r="AD4" s="65" t="s">
        <v>843</v>
      </c>
      <c r="AE4" s="111" t="s">
        <v>844</v>
      </c>
      <c r="AF4" s="65" t="s">
        <v>845</v>
      </c>
      <c r="AG4" s="65" t="s">
        <v>846</v>
      </c>
      <c r="AH4" s="65" t="s">
        <v>847</v>
      </c>
      <c r="AI4" s="65" t="s">
        <v>848</v>
      </c>
      <c r="AJ4" s="65" t="s">
        <v>849</v>
      </c>
      <c r="AK4" s="65" t="s">
        <v>850</v>
      </c>
      <c r="AL4" s="65" t="s">
        <v>851</v>
      </c>
      <c r="AM4" s="65" t="s">
        <v>852</v>
      </c>
      <c r="AN4" s="65" t="s">
        <v>853</v>
      </c>
      <c r="AO4" s="65" t="s">
        <v>854</v>
      </c>
      <c r="AP4" s="65" t="s">
        <v>855</v>
      </c>
      <c r="AQ4" s="65" t="s">
        <v>856</v>
      </c>
      <c r="AR4" s="65" t="s">
        <v>857</v>
      </c>
      <c r="AS4" s="65" t="s">
        <v>858</v>
      </c>
      <c r="AT4" s="65" t="s">
        <v>859</v>
      </c>
      <c r="AU4" s="65" t="s">
        <v>860</v>
      </c>
      <c r="AV4" s="65" t="s">
        <v>861</v>
      </c>
      <c r="AW4" s="65" t="s">
        <v>862</v>
      </c>
      <c r="AX4" s="65" t="s">
        <v>863</v>
      </c>
      <c r="AY4" s="65" t="s">
        <v>864</v>
      </c>
      <c r="AZ4" s="65" t="s">
        <v>865</v>
      </c>
    </row>
    <row r="5" ht="68.25" customHeight="1" spans="1:53">
      <c r="A5" s="114" t="str">
        <f t="shared" ref="A5:L5" si="1">""</f>
        <v/>
      </c>
      <c r="B5" s="115" t="str">
        <f t="shared" si="1"/>
        <v/>
      </c>
      <c r="C5" s="116" t="str">
        <f t="shared" si="1"/>
        <v/>
      </c>
      <c r="D5" s="115" t="str">
        <f t="shared" si="1"/>
        <v/>
      </c>
      <c r="E5" s="115" t="str">
        <f t="shared" si="1"/>
        <v/>
      </c>
      <c r="F5" s="116" t="str">
        <f t="shared" si="1"/>
        <v/>
      </c>
      <c r="G5" s="116" t="str">
        <f t="shared" si="1"/>
        <v/>
      </c>
      <c r="H5" s="116" t="str">
        <f t="shared" si="1"/>
        <v/>
      </c>
      <c r="I5" s="116" t="str">
        <f t="shared" si="1"/>
        <v/>
      </c>
      <c r="J5" s="116" t="str">
        <f t="shared" si="1"/>
        <v/>
      </c>
      <c r="K5" s="116" t="str">
        <f t="shared" si="1"/>
        <v/>
      </c>
      <c r="L5" s="115" t="str">
        <f t="shared" si="1"/>
        <v/>
      </c>
      <c r="M5" s="116" t="s">
        <v>866</v>
      </c>
      <c r="N5" s="116" t="s">
        <v>867</v>
      </c>
      <c r="O5" s="116" t="s">
        <v>868</v>
      </c>
      <c r="P5" s="116" t="s">
        <v>869</v>
      </c>
      <c r="Q5" s="116" t="s">
        <v>870</v>
      </c>
      <c r="R5" s="115" t="s">
        <v>871</v>
      </c>
      <c r="S5" s="115" t="s">
        <v>872</v>
      </c>
      <c r="T5" s="115" t="s">
        <v>873</v>
      </c>
      <c r="U5" s="115" t="s">
        <v>874</v>
      </c>
      <c r="V5" s="116" t="str">
        <f t="shared" ref="V5:AZ5" si="2">""</f>
        <v/>
      </c>
      <c r="W5" s="116" t="str">
        <f t="shared" si="2"/>
        <v/>
      </c>
      <c r="X5" s="115" t="str">
        <f t="shared" si="2"/>
        <v/>
      </c>
      <c r="Y5" s="115" t="str">
        <f t="shared" si="2"/>
        <v/>
      </c>
      <c r="Z5" s="115" t="str">
        <f t="shared" si="2"/>
        <v/>
      </c>
      <c r="AA5" s="115" t="str">
        <f t="shared" si="2"/>
        <v/>
      </c>
      <c r="AB5" s="115" t="str">
        <f t="shared" si="2"/>
        <v/>
      </c>
      <c r="AC5" s="116" t="str">
        <f t="shared" si="2"/>
        <v/>
      </c>
      <c r="AD5" s="116" t="str">
        <f t="shared" si="2"/>
        <v/>
      </c>
      <c r="AE5" s="115" t="str">
        <f t="shared" si="2"/>
        <v/>
      </c>
      <c r="AF5" s="116" t="str">
        <f t="shared" si="2"/>
        <v/>
      </c>
      <c r="AG5" s="116" t="str">
        <f t="shared" si="2"/>
        <v/>
      </c>
      <c r="AH5" s="116" t="str">
        <f t="shared" si="2"/>
        <v/>
      </c>
      <c r="AI5" s="116" t="str">
        <f t="shared" si="2"/>
        <v/>
      </c>
      <c r="AJ5" s="116" t="str">
        <f t="shared" si="2"/>
        <v/>
      </c>
      <c r="AK5" s="116" t="str">
        <f t="shared" si="2"/>
        <v/>
      </c>
      <c r="AL5" s="116" t="str">
        <f t="shared" si="2"/>
        <v/>
      </c>
      <c r="AM5" s="116" t="str">
        <f t="shared" si="2"/>
        <v/>
      </c>
      <c r="AN5" s="116" t="str">
        <f t="shared" si="2"/>
        <v/>
      </c>
      <c r="AO5" s="116" t="str">
        <f t="shared" si="2"/>
        <v/>
      </c>
      <c r="AP5" s="116" t="str">
        <f t="shared" si="2"/>
        <v/>
      </c>
      <c r="AQ5" s="116" t="str">
        <f t="shared" si="2"/>
        <v/>
      </c>
      <c r="AR5" s="116" t="str">
        <f t="shared" si="2"/>
        <v/>
      </c>
      <c r="AS5" s="116" t="str">
        <f t="shared" si="2"/>
        <v/>
      </c>
      <c r="AT5" s="116" t="str">
        <f t="shared" si="2"/>
        <v/>
      </c>
      <c r="AU5" s="116" t="str">
        <f t="shared" si="2"/>
        <v/>
      </c>
      <c r="AV5" s="116" t="str">
        <f t="shared" si="2"/>
        <v/>
      </c>
      <c r="AW5" s="116" t="str">
        <f t="shared" si="2"/>
        <v/>
      </c>
      <c r="AX5" s="116" t="str">
        <f t="shared" si="2"/>
        <v/>
      </c>
      <c r="AY5" s="116" t="str">
        <f t="shared" si="2"/>
        <v/>
      </c>
      <c r="AZ5" s="116" t="str">
        <f t="shared" si="2"/>
        <v/>
      </c>
    </row>
    <row r="6" ht="28.5" customHeight="1" spans="1:53">
      <c r="A6" s="117">
        <v>1</v>
      </c>
      <c r="B6" s="118" t="s">
        <v>475</v>
      </c>
      <c r="C6" s="22" t="s">
        <v>476</v>
      </c>
      <c r="D6" s="118" t="s">
        <v>107</v>
      </c>
      <c r="E6" s="119">
        <v>1149.72678</v>
      </c>
      <c r="F6" s="22" t="s">
        <v>476</v>
      </c>
      <c r="G6" s="120">
        <v>1</v>
      </c>
      <c r="H6" s="22" t="str">
        <f>""</f>
        <v/>
      </c>
      <c r="I6" s="121" t="s">
        <v>875</v>
      </c>
      <c r="J6" s="21">
        <v>1</v>
      </c>
      <c r="K6" s="50">
        <v>1</v>
      </c>
      <c r="L6" s="119">
        <f>M6</f>
        <v>10</v>
      </c>
      <c r="M6" s="23">
        <v>10</v>
      </c>
      <c r="N6" s="21">
        <v>2</v>
      </c>
      <c r="O6" s="21" t="str">
        <f>""</f>
        <v/>
      </c>
      <c r="P6" s="23">
        <v>0.68</v>
      </c>
      <c r="Q6" s="23"/>
      <c r="R6" s="119">
        <v>1</v>
      </c>
      <c r="S6" s="119">
        <v>9</v>
      </c>
      <c r="T6" s="119">
        <v>0</v>
      </c>
      <c r="U6" s="119">
        <v>0</v>
      </c>
      <c r="V6" s="23">
        <v>1</v>
      </c>
      <c r="W6" s="23">
        <v>1</v>
      </c>
      <c r="X6" s="122">
        <v>0.0027</v>
      </c>
      <c r="Y6" s="122">
        <v>0.0019</v>
      </c>
      <c r="Z6" s="122"/>
      <c r="AA6" s="122"/>
      <c r="AB6" s="122"/>
      <c r="AC6" s="123"/>
      <c r="AD6" s="24">
        <v>1720128</v>
      </c>
      <c r="AE6" s="124">
        <f t="shared" ref="AE6:AE35" si="3">ROUND(K6*P6*V6*W6*(R6*X6+S6*Y6+T6*Z6+0.95*U6*AA6)*AD6,1)</f>
        <v>23159.8</v>
      </c>
      <c r="AF6" s="24">
        <v>0</v>
      </c>
      <c r="AG6" s="24">
        <f t="shared" ref="AG6:AG35" si="4">ROUND(G6*(AE6+AF6),0)</f>
        <v>23160</v>
      </c>
      <c r="AH6" s="23">
        <v>1</v>
      </c>
      <c r="AI6" s="24">
        <f t="shared" ref="AI6:AI35" si="5">ROUND(AG6*AH6,0)</f>
        <v>23160</v>
      </c>
      <c r="AJ6" s="23"/>
      <c r="AK6" s="23"/>
      <c r="AL6" s="23"/>
      <c r="AM6" s="23"/>
      <c r="AN6" s="23">
        <f t="shared" ref="AN6:AN35" si="6">ROUND((AK6+AL6)*AM6,0)</f>
        <v>0</v>
      </c>
      <c r="AO6" s="23"/>
      <c r="AP6" s="23">
        <f t="shared" ref="AP6:AP35" si="7">ROUND(AO6*AX6,0)</f>
        <v>0</v>
      </c>
      <c r="AQ6" s="23"/>
      <c r="AR6" s="23"/>
      <c r="AS6" s="23">
        <f t="shared" ref="AS6:AS35" si="8">ROUND(AM6*(AQ6+AR6),0)</f>
        <v>0</v>
      </c>
      <c r="AT6" s="23"/>
      <c r="AU6" s="23">
        <f t="shared" ref="AU6:AU35" si="9">ROUND(AT6*((AI6+AJ6)/1.1+AN6+AP6+AX6),0)</f>
        <v>0</v>
      </c>
      <c r="AV6" s="24">
        <f t="shared" ref="AV6:AV35" si="10">ROUND((AI6+AJ6)/1+AN6+AP6+AS6+AU6,0)</f>
        <v>23160</v>
      </c>
      <c r="AW6" s="23">
        <f t="shared" ref="AW6:AW35" si="11">ROUND(E6*AV6,0)</f>
        <v>26627672</v>
      </c>
      <c r="AX6" s="24">
        <v>300000</v>
      </c>
      <c r="AY6" s="23">
        <f t="shared" ref="AY6:AY35" si="12">ROUND(AV6+AX6,0)</f>
        <v>323160</v>
      </c>
      <c r="AZ6" s="23">
        <f t="shared" ref="AZ6:AZ35" si="13">ROUND(E6*AY6,0)</f>
        <v>371545706</v>
      </c>
      <c r="BA6" s="17">
        <v>1</v>
      </c>
    </row>
    <row r="7" ht="28.5" customHeight="1" spans="1:53">
      <c r="A7" s="117">
        <v>2</v>
      </c>
      <c r="B7" s="118" t="s">
        <v>479</v>
      </c>
      <c r="C7" s="22" t="s">
        <v>480</v>
      </c>
      <c r="D7" s="118" t="s">
        <v>107</v>
      </c>
      <c r="E7" s="119">
        <v>1.00522275</v>
      </c>
      <c r="F7" s="22" t="s">
        <v>476</v>
      </c>
      <c r="G7" s="120">
        <v>1</v>
      </c>
      <c r="H7" s="22" t="str">
        <f>""</f>
        <v/>
      </c>
      <c r="I7" s="121" t="s">
        <v>875</v>
      </c>
      <c r="J7" s="21">
        <v>1</v>
      </c>
      <c r="K7" s="50">
        <v>1</v>
      </c>
      <c r="L7" s="119">
        <f>M7</f>
        <v>10</v>
      </c>
      <c r="M7" s="23">
        <v>10</v>
      </c>
      <c r="N7" s="21">
        <v>2</v>
      </c>
      <c r="O7" s="21" t="str">
        <f>""</f>
        <v/>
      </c>
      <c r="P7" s="23">
        <v>0.68</v>
      </c>
      <c r="Q7" s="23"/>
      <c r="R7" s="119">
        <v>1</v>
      </c>
      <c r="S7" s="119">
        <v>9</v>
      </c>
      <c r="T7" s="119">
        <v>0</v>
      </c>
      <c r="U7" s="119">
        <v>0</v>
      </c>
      <c r="V7" s="23">
        <v>1</v>
      </c>
      <c r="W7" s="23">
        <v>1</v>
      </c>
      <c r="X7" s="122">
        <v>0.0027</v>
      </c>
      <c r="Y7" s="122">
        <v>0.0019</v>
      </c>
      <c r="Z7" s="122"/>
      <c r="AA7" s="122"/>
      <c r="AB7" s="122"/>
      <c r="AC7" s="123"/>
      <c r="AD7" s="24">
        <v>1720128</v>
      </c>
      <c r="AE7" s="124">
        <f t="shared" si="3"/>
        <v>23159.8</v>
      </c>
      <c r="AF7" s="24">
        <v>0</v>
      </c>
      <c r="AG7" s="24">
        <f t="shared" si="4"/>
        <v>23160</v>
      </c>
      <c r="AH7" s="23">
        <v>1</v>
      </c>
      <c r="AI7" s="24">
        <f t="shared" si="5"/>
        <v>23160</v>
      </c>
      <c r="AJ7" s="23"/>
      <c r="AK7" s="23"/>
      <c r="AL7" s="23"/>
      <c r="AM7" s="23"/>
      <c r="AN7" s="23">
        <f t="shared" si="6"/>
        <v>0</v>
      </c>
      <c r="AO7" s="23"/>
      <c r="AP7" s="23">
        <f t="shared" si="7"/>
        <v>0</v>
      </c>
      <c r="AQ7" s="23"/>
      <c r="AR7" s="23"/>
      <c r="AS7" s="23">
        <f t="shared" si="8"/>
        <v>0</v>
      </c>
      <c r="AT7" s="23"/>
      <c r="AU7" s="23">
        <f t="shared" si="9"/>
        <v>0</v>
      </c>
      <c r="AV7" s="24">
        <f t="shared" si="10"/>
        <v>23160</v>
      </c>
      <c r="AW7" s="23">
        <f t="shared" si="11"/>
        <v>23281</v>
      </c>
      <c r="AX7" s="24">
        <v>519000</v>
      </c>
      <c r="AY7" s="23">
        <f t="shared" si="12"/>
        <v>542160</v>
      </c>
      <c r="AZ7" s="23">
        <f t="shared" si="13"/>
        <v>544992</v>
      </c>
      <c r="BA7" s="17">
        <v>1</v>
      </c>
    </row>
    <row r="8" ht="28.5" customHeight="1" spans="1:53">
      <c r="A8" s="117">
        <v>3</v>
      </c>
      <c r="B8" s="118" t="s">
        <v>483</v>
      </c>
      <c r="C8" s="22" t="s">
        <v>484</v>
      </c>
      <c r="D8" s="118" t="s">
        <v>107</v>
      </c>
      <c r="E8" s="119">
        <v>264.4288154</v>
      </c>
      <c r="F8" s="22" t="s">
        <v>476</v>
      </c>
      <c r="G8" s="120">
        <v>1</v>
      </c>
      <c r="H8" s="22" t="str">
        <f>""</f>
        <v/>
      </c>
      <c r="I8" s="121" t="s">
        <v>875</v>
      </c>
      <c r="J8" s="21">
        <v>1</v>
      </c>
      <c r="K8" s="50">
        <v>1</v>
      </c>
      <c r="L8" s="119">
        <f>M8</f>
        <v>10</v>
      </c>
      <c r="M8" s="23">
        <v>10</v>
      </c>
      <c r="N8" s="21">
        <v>2</v>
      </c>
      <c r="O8" s="21" t="str">
        <f>""</f>
        <v/>
      </c>
      <c r="P8" s="23">
        <v>0.68</v>
      </c>
      <c r="Q8" s="23"/>
      <c r="R8" s="119">
        <v>1</v>
      </c>
      <c r="S8" s="119">
        <v>9</v>
      </c>
      <c r="T8" s="119">
        <v>0</v>
      </c>
      <c r="U8" s="119">
        <v>0</v>
      </c>
      <c r="V8" s="23">
        <v>1</v>
      </c>
      <c r="W8" s="23">
        <v>1</v>
      </c>
      <c r="X8" s="122">
        <v>0.0027</v>
      </c>
      <c r="Y8" s="122">
        <v>0.0019</v>
      </c>
      <c r="Z8" s="122"/>
      <c r="AA8" s="122"/>
      <c r="AB8" s="122"/>
      <c r="AC8" s="123"/>
      <c r="AD8" s="24">
        <v>1720128</v>
      </c>
      <c r="AE8" s="124">
        <f t="shared" si="3"/>
        <v>23159.8</v>
      </c>
      <c r="AF8" s="24">
        <v>0</v>
      </c>
      <c r="AG8" s="24">
        <f t="shared" si="4"/>
        <v>23160</v>
      </c>
      <c r="AH8" s="23">
        <v>1</v>
      </c>
      <c r="AI8" s="24">
        <f t="shared" si="5"/>
        <v>23160</v>
      </c>
      <c r="AJ8" s="23"/>
      <c r="AK8" s="23"/>
      <c r="AL8" s="23"/>
      <c r="AM8" s="23"/>
      <c r="AN8" s="23">
        <f t="shared" si="6"/>
        <v>0</v>
      </c>
      <c r="AO8" s="23"/>
      <c r="AP8" s="23">
        <f t="shared" si="7"/>
        <v>0</v>
      </c>
      <c r="AQ8" s="23"/>
      <c r="AR8" s="23"/>
      <c r="AS8" s="23">
        <f t="shared" si="8"/>
        <v>0</v>
      </c>
      <c r="AT8" s="23"/>
      <c r="AU8" s="23">
        <f t="shared" si="9"/>
        <v>0</v>
      </c>
      <c r="AV8" s="24">
        <f t="shared" si="10"/>
        <v>23160</v>
      </c>
      <c r="AW8" s="23">
        <f t="shared" si="11"/>
        <v>6124171</v>
      </c>
      <c r="AX8" s="24">
        <v>724000</v>
      </c>
      <c r="AY8" s="23">
        <f t="shared" si="12"/>
        <v>747160</v>
      </c>
      <c r="AZ8" s="23">
        <f t="shared" si="13"/>
        <v>197570634</v>
      </c>
      <c r="BA8" s="17">
        <v>1</v>
      </c>
    </row>
    <row r="9" ht="15.75" customHeight="1" spans="1:53">
      <c r="A9" s="117">
        <v>4</v>
      </c>
      <c r="B9" s="118" t="s">
        <v>487</v>
      </c>
      <c r="C9" s="22" t="s">
        <v>488</v>
      </c>
      <c r="D9" s="118" t="s">
        <v>89</v>
      </c>
      <c r="E9" s="119">
        <v>709.065</v>
      </c>
      <c r="F9" s="22"/>
      <c r="G9" s="120"/>
      <c r="H9" s="22"/>
      <c r="I9" s="121" t="s">
        <v>876</v>
      </c>
      <c r="J9" s="21">
        <v>1</v>
      </c>
      <c r="K9" s="50">
        <v>1</v>
      </c>
      <c r="L9" s="119"/>
      <c r="M9" s="23"/>
      <c r="N9" s="21"/>
      <c r="O9" s="21"/>
      <c r="P9" s="23">
        <v>1</v>
      </c>
      <c r="Q9" s="23"/>
      <c r="R9" s="119">
        <v>0</v>
      </c>
      <c r="S9" s="119">
        <v>0</v>
      </c>
      <c r="T9" s="119">
        <v>0</v>
      </c>
      <c r="U9" s="119">
        <v>0</v>
      </c>
      <c r="V9" s="23">
        <v>1</v>
      </c>
      <c r="W9" s="23">
        <v>1</v>
      </c>
      <c r="X9" s="122"/>
      <c r="Y9" s="122"/>
      <c r="Z9" s="122"/>
      <c r="AA9" s="122"/>
      <c r="AB9" s="122"/>
      <c r="AC9" s="123"/>
      <c r="AD9" s="24">
        <v>1</v>
      </c>
      <c r="AE9" s="124">
        <f t="shared" si="3"/>
        <v>0</v>
      </c>
      <c r="AF9" s="24">
        <v>0</v>
      </c>
      <c r="AG9" s="24">
        <f t="shared" si="4"/>
        <v>0</v>
      </c>
      <c r="AH9" s="23">
        <v>1</v>
      </c>
      <c r="AI9" s="24">
        <f t="shared" si="5"/>
        <v>0</v>
      </c>
      <c r="AJ9" s="23"/>
      <c r="AK9" s="23"/>
      <c r="AL9" s="23"/>
      <c r="AM9" s="23"/>
      <c r="AN9" s="23">
        <f t="shared" si="6"/>
        <v>0</v>
      </c>
      <c r="AO9" s="23"/>
      <c r="AP9" s="23">
        <f t="shared" si="7"/>
        <v>0</v>
      </c>
      <c r="AQ9" s="23"/>
      <c r="AR9" s="23"/>
      <c r="AS9" s="23">
        <f t="shared" si="8"/>
        <v>0</v>
      </c>
      <c r="AT9" s="23"/>
      <c r="AU9" s="23">
        <f t="shared" si="9"/>
        <v>0</v>
      </c>
      <c r="AV9" s="24">
        <f t="shared" si="10"/>
        <v>0</v>
      </c>
      <c r="AW9" s="23">
        <f t="shared" si="11"/>
        <v>0</v>
      </c>
      <c r="AX9" s="24">
        <v>12000</v>
      </c>
      <c r="AY9" s="23">
        <f t="shared" si="12"/>
        <v>12000</v>
      </c>
      <c r="AZ9" s="23">
        <f t="shared" si="13"/>
        <v>8508780</v>
      </c>
      <c r="BA9" s="17">
        <v>1</v>
      </c>
    </row>
    <row r="10" ht="15.75" customHeight="1" spans="1:53">
      <c r="A10" s="117">
        <v>5</v>
      </c>
      <c r="B10" s="118" t="s">
        <v>491</v>
      </c>
      <c r="C10" s="22" t="s">
        <v>492</v>
      </c>
      <c r="D10" s="118" t="s">
        <v>89</v>
      </c>
      <c r="E10" s="119">
        <v>34236.195</v>
      </c>
      <c r="F10" s="22"/>
      <c r="G10" s="120"/>
      <c r="H10" s="22"/>
      <c r="I10" s="121" t="s">
        <v>876</v>
      </c>
      <c r="J10" s="21">
        <v>1</v>
      </c>
      <c r="K10" s="50">
        <v>1</v>
      </c>
      <c r="L10" s="119"/>
      <c r="M10" s="23"/>
      <c r="N10" s="21"/>
      <c r="O10" s="21"/>
      <c r="P10" s="23">
        <v>1</v>
      </c>
      <c r="Q10" s="23"/>
      <c r="R10" s="119">
        <v>0</v>
      </c>
      <c r="S10" s="119">
        <v>0</v>
      </c>
      <c r="T10" s="119">
        <v>0</v>
      </c>
      <c r="U10" s="119">
        <v>0</v>
      </c>
      <c r="V10" s="23">
        <v>1</v>
      </c>
      <c r="W10" s="23">
        <v>1</v>
      </c>
      <c r="X10" s="122"/>
      <c r="Y10" s="122"/>
      <c r="Z10" s="122"/>
      <c r="AA10" s="122"/>
      <c r="AB10" s="122"/>
      <c r="AC10" s="123"/>
      <c r="AD10" s="24">
        <v>1</v>
      </c>
      <c r="AE10" s="124">
        <f t="shared" si="3"/>
        <v>0</v>
      </c>
      <c r="AF10" s="24">
        <v>0</v>
      </c>
      <c r="AG10" s="24">
        <f t="shared" si="4"/>
        <v>0</v>
      </c>
      <c r="AH10" s="23">
        <v>1</v>
      </c>
      <c r="AI10" s="24">
        <f t="shared" si="5"/>
        <v>0</v>
      </c>
      <c r="AJ10" s="23"/>
      <c r="AK10" s="23"/>
      <c r="AL10" s="23"/>
      <c r="AM10" s="23"/>
      <c r="AN10" s="23">
        <f t="shared" si="6"/>
        <v>0</v>
      </c>
      <c r="AO10" s="23"/>
      <c r="AP10" s="23">
        <f t="shared" si="7"/>
        <v>0</v>
      </c>
      <c r="AQ10" s="23"/>
      <c r="AR10" s="23"/>
      <c r="AS10" s="23">
        <f t="shared" si="8"/>
        <v>0</v>
      </c>
      <c r="AT10" s="23"/>
      <c r="AU10" s="23">
        <f t="shared" si="9"/>
        <v>0</v>
      </c>
      <c r="AV10" s="24">
        <f t="shared" si="10"/>
        <v>0</v>
      </c>
      <c r="AW10" s="23">
        <f t="shared" si="11"/>
        <v>0</v>
      </c>
      <c r="AX10" s="24">
        <v>12000</v>
      </c>
      <c r="AY10" s="23">
        <f t="shared" si="12"/>
        <v>12000</v>
      </c>
      <c r="AZ10" s="23">
        <f t="shared" si="13"/>
        <v>410834340</v>
      </c>
      <c r="BA10" s="17">
        <v>1</v>
      </c>
    </row>
    <row r="11" ht="15.75" customHeight="1" spans="1:53">
      <c r="A11" s="117">
        <v>6</v>
      </c>
      <c r="B11" s="118" t="s">
        <v>493</v>
      </c>
      <c r="C11" s="22" t="s">
        <v>494</v>
      </c>
      <c r="D11" s="118" t="s">
        <v>89</v>
      </c>
      <c r="E11" s="119">
        <v>7030</v>
      </c>
      <c r="F11" s="22"/>
      <c r="G11" s="120"/>
      <c r="H11" s="22"/>
      <c r="I11" s="121" t="s">
        <v>876</v>
      </c>
      <c r="J11" s="21">
        <v>1</v>
      </c>
      <c r="K11" s="50">
        <v>1</v>
      </c>
      <c r="L11" s="119"/>
      <c r="M11" s="23"/>
      <c r="N11" s="21"/>
      <c r="O11" s="21"/>
      <c r="P11" s="23">
        <v>1</v>
      </c>
      <c r="Q11" s="23"/>
      <c r="R11" s="119">
        <v>0</v>
      </c>
      <c r="S11" s="119">
        <v>0</v>
      </c>
      <c r="T11" s="119">
        <v>0</v>
      </c>
      <c r="U11" s="119">
        <v>0</v>
      </c>
      <c r="V11" s="23">
        <v>1</v>
      </c>
      <c r="W11" s="23">
        <v>1</v>
      </c>
      <c r="X11" s="122"/>
      <c r="Y11" s="122"/>
      <c r="Z11" s="122"/>
      <c r="AA11" s="122"/>
      <c r="AB11" s="122"/>
      <c r="AC11" s="123"/>
      <c r="AD11" s="24">
        <v>1</v>
      </c>
      <c r="AE11" s="124">
        <f t="shared" si="3"/>
        <v>0</v>
      </c>
      <c r="AF11" s="24">
        <v>0</v>
      </c>
      <c r="AG11" s="24">
        <f t="shared" si="4"/>
        <v>0</v>
      </c>
      <c r="AH11" s="23">
        <v>1</v>
      </c>
      <c r="AI11" s="24">
        <f t="shared" si="5"/>
        <v>0</v>
      </c>
      <c r="AJ11" s="23"/>
      <c r="AK11" s="23"/>
      <c r="AL11" s="23"/>
      <c r="AM11" s="23"/>
      <c r="AN11" s="23">
        <f t="shared" si="6"/>
        <v>0</v>
      </c>
      <c r="AO11" s="23"/>
      <c r="AP11" s="23">
        <f t="shared" si="7"/>
        <v>0</v>
      </c>
      <c r="AQ11" s="23"/>
      <c r="AR11" s="23"/>
      <c r="AS11" s="23">
        <f t="shared" si="8"/>
        <v>0</v>
      </c>
      <c r="AT11" s="23"/>
      <c r="AU11" s="23">
        <f t="shared" si="9"/>
        <v>0</v>
      </c>
      <c r="AV11" s="24">
        <f t="shared" si="10"/>
        <v>0</v>
      </c>
      <c r="AW11" s="23">
        <f t="shared" si="11"/>
        <v>0</v>
      </c>
      <c r="AX11" s="24"/>
      <c r="AY11" s="23">
        <f t="shared" si="12"/>
        <v>0</v>
      </c>
      <c r="AZ11" s="23">
        <f t="shared" si="13"/>
        <v>0</v>
      </c>
      <c r="BA11" s="17">
        <v>1</v>
      </c>
    </row>
    <row r="12" ht="15.75" customHeight="1" spans="1:53">
      <c r="A12" s="117">
        <v>7</v>
      </c>
      <c r="B12" s="118" t="s">
        <v>497</v>
      </c>
      <c r="C12" s="22" t="s">
        <v>498</v>
      </c>
      <c r="D12" s="118" t="s">
        <v>499</v>
      </c>
      <c r="E12" s="119">
        <v>701.12361</v>
      </c>
      <c r="F12" s="22" t="s">
        <v>877</v>
      </c>
      <c r="G12" s="120">
        <v>0.001</v>
      </c>
      <c r="H12" s="22"/>
      <c r="I12" s="121" t="s">
        <v>876</v>
      </c>
      <c r="J12" s="21">
        <v>1</v>
      </c>
      <c r="K12" s="50">
        <v>1</v>
      </c>
      <c r="L12" s="119"/>
      <c r="M12" s="23"/>
      <c r="N12" s="21"/>
      <c r="O12" s="21"/>
      <c r="P12" s="23">
        <v>1</v>
      </c>
      <c r="Q12" s="23"/>
      <c r="R12" s="119">
        <v>0</v>
      </c>
      <c r="S12" s="119">
        <v>0</v>
      </c>
      <c r="T12" s="119">
        <v>0</v>
      </c>
      <c r="U12" s="119">
        <v>0</v>
      </c>
      <c r="V12" s="23">
        <v>1</v>
      </c>
      <c r="W12" s="23">
        <v>1</v>
      </c>
      <c r="X12" s="122"/>
      <c r="Y12" s="122"/>
      <c r="Z12" s="122"/>
      <c r="AA12" s="122"/>
      <c r="AB12" s="122"/>
      <c r="AC12" s="123"/>
      <c r="AD12" s="24">
        <v>1</v>
      </c>
      <c r="AE12" s="124">
        <f t="shared" si="3"/>
        <v>0</v>
      </c>
      <c r="AF12" s="24">
        <v>0</v>
      </c>
      <c r="AG12" s="24">
        <f t="shared" si="4"/>
        <v>0</v>
      </c>
      <c r="AH12" s="23">
        <v>1</v>
      </c>
      <c r="AI12" s="24">
        <f t="shared" si="5"/>
        <v>0</v>
      </c>
      <c r="AJ12" s="23"/>
      <c r="AK12" s="23"/>
      <c r="AL12" s="23"/>
      <c r="AM12" s="23"/>
      <c r="AN12" s="23">
        <f t="shared" si="6"/>
        <v>0</v>
      </c>
      <c r="AO12" s="23"/>
      <c r="AP12" s="23">
        <f t="shared" si="7"/>
        <v>0</v>
      </c>
      <c r="AQ12" s="23"/>
      <c r="AR12" s="23"/>
      <c r="AS12" s="23">
        <f t="shared" si="8"/>
        <v>0</v>
      </c>
      <c r="AT12" s="23"/>
      <c r="AU12" s="23">
        <f t="shared" si="9"/>
        <v>0</v>
      </c>
      <c r="AV12" s="24">
        <f t="shared" si="10"/>
        <v>0</v>
      </c>
      <c r="AW12" s="23">
        <f t="shared" si="11"/>
        <v>0</v>
      </c>
      <c r="AX12" s="24">
        <v>12627</v>
      </c>
      <c r="AY12" s="23">
        <f t="shared" si="12"/>
        <v>12627</v>
      </c>
      <c r="AZ12" s="23">
        <f t="shared" si="13"/>
        <v>8853088</v>
      </c>
      <c r="BA12" s="17">
        <v>1</v>
      </c>
    </row>
    <row r="13" ht="15.75" customHeight="1" spans="1:53">
      <c r="A13" s="117">
        <v>8</v>
      </c>
      <c r="B13" s="118" t="s">
        <v>501</v>
      </c>
      <c r="C13" s="22" t="s">
        <v>502</v>
      </c>
      <c r="D13" s="118" t="s">
        <v>499</v>
      </c>
      <c r="E13" s="119">
        <v>536.91859</v>
      </c>
      <c r="F13" s="22" t="s">
        <v>877</v>
      </c>
      <c r="G13" s="120">
        <v>0.001</v>
      </c>
      <c r="H13" s="22"/>
      <c r="I13" s="121" t="s">
        <v>875</v>
      </c>
      <c r="J13" s="21">
        <v>1</v>
      </c>
      <c r="K13" s="50">
        <v>1</v>
      </c>
      <c r="L13" s="119"/>
      <c r="M13" s="23"/>
      <c r="N13" s="21"/>
      <c r="O13" s="21"/>
      <c r="P13" s="23">
        <v>1</v>
      </c>
      <c r="Q13" s="23"/>
      <c r="R13" s="119">
        <v>0</v>
      </c>
      <c r="S13" s="119">
        <v>0</v>
      </c>
      <c r="T13" s="119">
        <v>0</v>
      </c>
      <c r="U13" s="119">
        <v>0</v>
      </c>
      <c r="V13" s="23">
        <v>1</v>
      </c>
      <c r="W13" s="23">
        <v>1</v>
      </c>
      <c r="X13" s="122"/>
      <c r="Y13" s="122"/>
      <c r="Z13" s="122"/>
      <c r="AA13" s="122"/>
      <c r="AB13" s="122"/>
      <c r="AC13" s="123"/>
      <c r="AD13" s="24">
        <v>1</v>
      </c>
      <c r="AE13" s="124">
        <f t="shared" si="3"/>
        <v>0</v>
      </c>
      <c r="AF13" s="24">
        <v>0</v>
      </c>
      <c r="AG13" s="24">
        <f t="shared" si="4"/>
        <v>0</v>
      </c>
      <c r="AH13" s="23">
        <v>1</v>
      </c>
      <c r="AI13" s="24">
        <f t="shared" si="5"/>
        <v>0</v>
      </c>
      <c r="AJ13" s="23"/>
      <c r="AK13" s="23"/>
      <c r="AL13" s="23"/>
      <c r="AM13" s="23"/>
      <c r="AN13" s="23">
        <f t="shared" si="6"/>
        <v>0</v>
      </c>
      <c r="AO13" s="23"/>
      <c r="AP13" s="23">
        <f t="shared" si="7"/>
        <v>0</v>
      </c>
      <c r="AQ13" s="23"/>
      <c r="AR13" s="23"/>
      <c r="AS13" s="23">
        <f t="shared" si="8"/>
        <v>0</v>
      </c>
      <c r="AT13" s="23"/>
      <c r="AU13" s="23">
        <f t="shared" si="9"/>
        <v>0</v>
      </c>
      <c r="AV13" s="24">
        <f t="shared" si="10"/>
        <v>0</v>
      </c>
      <c r="AW13" s="23">
        <f t="shared" si="11"/>
        <v>0</v>
      </c>
      <c r="AX13" s="24">
        <v>20000</v>
      </c>
      <c r="AY13" s="23">
        <f t="shared" si="12"/>
        <v>20000</v>
      </c>
      <c r="AZ13" s="23">
        <f t="shared" si="13"/>
        <v>10738372</v>
      </c>
      <c r="BA13" s="17">
        <v>1</v>
      </c>
    </row>
    <row r="14" ht="28.5" customHeight="1" spans="1:53">
      <c r="A14" s="117">
        <v>9</v>
      </c>
      <c r="B14" s="118" t="s">
        <v>504</v>
      </c>
      <c r="C14" s="22" t="s">
        <v>505</v>
      </c>
      <c r="D14" s="118" t="s">
        <v>107</v>
      </c>
      <c r="E14" s="119">
        <v>385.432294675</v>
      </c>
      <c r="F14" s="22" t="s">
        <v>878</v>
      </c>
      <c r="G14" s="120">
        <v>1</v>
      </c>
      <c r="H14" s="22" t="str">
        <f>""</f>
        <v/>
      </c>
      <c r="I14" s="121" t="s">
        <v>875</v>
      </c>
      <c r="J14" s="21">
        <v>1</v>
      </c>
      <c r="K14" s="50">
        <v>1</v>
      </c>
      <c r="L14" s="119">
        <f>M14</f>
        <v>10</v>
      </c>
      <c r="M14" s="23">
        <v>10</v>
      </c>
      <c r="N14" s="21">
        <v>2</v>
      </c>
      <c r="O14" s="21" t="str">
        <f>""</f>
        <v/>
      </c>
      <c r="P14" s="23">
        <v>0.68</v>
      </c>
      <c r="Q14" s="23"/>
      <c r="R14" s="119">
        <v>1</v>
      </c>
      <c r="S14" s="119">
        <v>9</v>
      </c>
      <c r="T14" s="119">
        <v>0</v>
      </c>
      <c r="U14" s="119">
        <v>0</v>
      </c>
      <c r="V14" s="23">
        <v>1</v>
      </c>
      <c r="W14" s="23">
        <v>1</v>
      </c>
      <c r="X14" s="122">
        <v>0.0034</v>
      </c>
      <c r="Y14" s="122">
        <v>0.0025</v>
      </c>
      <c r="Z14" s="122"/>
      <c r="AA14" s="122"/>
      <c r="AB14" s="122"/>
      <c r="AC14" s="123"/>
      <c r="AD14" s="24">
        <v>1720128</v>
      </c>
      <c r="AE14" s="124">
        <f t="shared" si="3"/>
        <v>30294.9</v>
      </c>
      <c r="AF14" s="24">
        <v>0</v>
      </c>
      <c r="AG14" s="24">
        <f t="shared" si="4"/>
        <v>30295</v>
      </c>
      <c r="AH14" s="23">
        <v>1</v>
      </c>
      <c r="AI14" s="24">
        <f t="shared" si="5"/>
        <v>30295</v>
      </c>
      <c r="AJ14" s="23"/>
      <c r="AK14" s="23"/>
      <c r="AL14" s="23"/>
      <c r="AM14" s="23"/>
      <c r="AN14" s="23">
        <f t="shared" si="6"/>
        <v>0</v>
      </c>
      <c r="AO14" s="23"/>
      <c r="AP14" s="23">
        <f t="shared" si="7"/>
        <v>0</v>
      </c>
      <c r="AQ14" s="23"/>
      <c r="AR14" s="23"/>
      <c r="AS14" s="23">
        <f t="shared" si="8"/>
        <v>0</v>
      </c>
      <c r="AT14" s="23"/>
      <c r="AU14" s="23">
        <f t="shared" si="9"/>
        <v>0</v>
      </c>
      <c r="AV14" s="24">
        <f t="shared" si="10"/>
        <v>30295</v>
      </c>
      <c r="AW14" s="23">
        <f t="shared" si="11"/>
        <v>11676671</v>
      </c>
      <c r="AX14" s="24">
        <v>717000</v>
      </c>
      <c r="AY14" s="23">
        <f t="shared" si="12"/>
        <v>747295</v>
      </c>
      <c r="AZ14" s="23">
        <f t="shared" si="13"/>
        <v>288031627</v>
      </c>
      <c r="BA14" s="17">
        <v>1</v>
      </c>
    </row>
    <row r="15" ht="28.5" customHeight="1" spans="1:53">
      <c r="A15" s="117">
        <v>10</v>
      </c>
      <c r="B15" s="118" t="s">
        <v>508</v>
      </c>
      <c r="C15" s="22" t="s">
        <v>509</v>
      </c>
      <c r="D15" s="118" t="s">
        <v>107</v>
      </c>
      <c r="E15" s="119">
        <v>49.24234275</v>
      </c>
      <c r="F15" s="22" t="s">
        <v>878</v>
      </c>
      <c r="G15" s="120">
        <v>1</v>
      </c>
      <c r="H15" s="22" t="str">
        <f>""</f>
        <v/>
      </c>
      <c r="I15" s="121" t="s">
        <v>875</v>
      </c>
      <c r="J15" s="21">
        <v>1</v>
      </c>
      <c r="K15" s="50">
        <v>1</v>
      </c>
      <c r="L15" s="119">
        <f>M15</f>
        <v>10</v>
      </c>
      <c r="M15" s="23">
        <v>10</v>
      </c>
      <c r="N15" s="21">
        <v>2</v>
      </c>
      <c r="O15" s="21" t="str">
        <f>""</f>
        <v/>
      </c>
      <c r="P15" s="23">
        <v>0.68</v>
      </c>
      <c r="Q15" s="23"/>
      <c r="R15" s="119">
        <v>1</v>
      </c>
      <c r="S15" s="119">
        <v>9</v>
      </c>
      <c r="T15" s="119">
        <v>0</v>
      </c>
      <c r="U15" s="119">
        <v>0</v>
      </c>
      <c r="V15" s="23">
        <v>1</v>
      </c>
      <c r="W15" s="23">
        <v>1</v>
      </c>
      <c r="X15" s="122">
        <v>0.0034</v>
      </c>
      <c r="Y15" s="122">
        <v>0.0025</v>
      </c>
      <c r="Z15" s="122"/>
      <c r="AA15" s="122"/>
      <c r="AB15" s="122"/>
      <c r="AC15" s="123"/>
      <c r="AD15" s="24">
        <v>1720128</v>
      </c>
      <c r="AE15" s="124">
        <f t="shared" si="3"/>
        <v>30294.9</v>
      </c>
      <c r="AF15" s="24">
        <v>0</v>
      </c>
      <c r="AG15" s="24">
        <f t="shared" si="4"/>
        <v>30295</v>
      </c>
      <c r="AH15" s="23">
        <v>1</v>
      </c>
      <c r="AI15" s="24">
        <f t="shared" si="5"/>
        <v>30295</v>
      </c>
      <c r="AJ15" s="23"/>
      <c r="AK15" s="23"/>
      <c r="AL15" s="23"/>
      <c r="AM15" s="23"/>
      <c r="AN15" s="23">
        <f t="shared" si="6"/>
        <v>0</v>
      </c>
      <c r="AO15" s="23"/>
      <c r="AP15" s="23">
        <f t="shared" si="7"/>
        <v>0</v>
      </c>
      <c r="AQ15" s="23"/>
      <c r="AR15" s="23"/>
      <c r="AS15" s="23">
        <f t="shared" si="8"/>
        <v>0</v>
      </c>
      <c r="AT15" s="23"/>
      <c r="AU15" s="23">
        <f t="shared" si="9"/>
        <v>0</v>
      </c>
      <c r="AV15" s="24">
        <f t="shared" si="10"/>
        <v>30295</v>
      </c>
      <c r="AW15" s="23">
        <f t="shared" si="11"/>
        <v>1491797</v>
      </c>
      <c r="AX15" s="24">
        <v>717000</v>
      </c>
      <c r="AY15" s="23">
        <f t="shared" si="12"/>
        <v>747295</v>
      </c>
      <c r="AZ15" s="23">
        <f t="shared" si="13"/>
        <v>36798557</v>
      </c>
      <c r="BA15" s="17">
        <v>1</v>
      </c>
    </row>
    <row r="16" ht="15.75" customHeight="1" spans="1:53">
      <c r="A16" s="117">
        <v>11</v>
      </c>
      <c r="B16" s="118" t="s">
        <v>512</v>
      </c>
      <c r="C16" s="22" t="s">
        <v>513</v>
      </c>
      <c r="D16" s="118" t="s">
        <v>499</v>
      </c>
      <c r="E16" s="119">
        <v>2.74346</v>
      </c>
      <c r="F16" s="22" t="s">
        <v>877</v>
      </c>
      <c r="G16" s="120">
        <v>0.001</v>
      </c>
      <c r="H16" s="22"/>
      <c r="I16" s="121" t="s">
        <v>876</v>
      </c>
      <c r="J16" s="21">
        <v>1</v>
      </c>
      <c r="K16" s="50">
        <v>1</v>
      </c>
      <c r="L16" s="119"/>
      <c r="M16" s="23"/>
      <c r="N16" s="21"/>
      <c r="O16" s="21"/>
      <c r="P16" s="23">
        <v>1</v>
      </c>
      <c r="Q16" s="23"/>
      <c r="R16" s="119">
        <v>0</v>
      </c>
      <c r="S16" s="119">
        <v>0</v>
      </c>
      <c r="T16" s="119">
        <v>0</v>
      </c>
      <c r="U16" s="119">
        <v>0</v>
      </c>
      <c r="V16" s="23">
        <v>1</v>
      </c>
      <c r="W16" s="23">
        <v>1</v>
      </c>
      <c r="X16" s="122"/>
      <c r="Y16" s="122"/>
      <c r="Z16" s="122"/>
      <c r="AA16" s="122"/>
      <c r="AB16" s="122"/>
      <c r="AC16" s="123"/>
      <c r="AD16" s="24">
        <v>1</v>
      </c>
      <c r="AE16" s="124">
        <f t="shared" si="3"/>
        <v>0</v>
      </c>
      <c r="AF16" s="24">
        <v>0</v>
      </c>
      <c r="AG16" s="24">
        <f t="shared" si="4"/>
        <v>0</v>
      </c>
      <c r="AH16" s="23">
        <v>1</v>
      </c>
      <c r="AI16" s="24">
        <f t="shared" si="5"/>
        <v>0</v>
      </c>
      <c r="AJ16" s="23"/>
      <c r="AK16" s="23"/>
      <c r="AL16" s="23"/>
      <c r="AM16" s="23"/>
      <c r="AN16" s="23">
        <f t="shared" si="6"/>
        <v>0</v>
      </c>
      <c r="AO16" s="23"/>
      <c r="AP16" s="23">
        <f t="shared" si="7"/>
        <v>0</v>
      </c>
      <c r="AQ16" s="23"/>
      <c r="AR16" s="23"/>
      <c r="AS16" s="23">
        <f t="shared" si="8"/>
        <v>0</v>
      </c>
      <c r="AT16" s="23"/>
      <c r="AU16" s="23">
        <f t="shared" si="9"/>
        <v>0</v>
      </c>
      <c r="AV16" s="24">
        <f t="shared" si="10"/>
        <v>0</v>
      </c>
      <c r="AW16" s="23">
        <f t="shared" si="11"/>
        <v>0</v>
      </c>
      <c r="AX16" s="24">
        <v>23000</v>
      </c>
      <c r="AY16" s="23">
        <f t="shared" si="12"/>
        <v>23000</v>
      </c>
      <c r="AZ16" s="23">
        <f t="shared" si="13"/>
        <v>63100</v>
      </c>
      <c r="BA16" s="17">
        <v>1</v>
      </c>
    </row>
    <row r="17" ht="28.5" customHeight="1" spans="1:53">
      <c r="A17" s="117">
        <v>12</v>
      </c>
      <c r="B17" s="118" t="s">
        <v>515</v>
      </c>
      <c r="C17" s="22" t="s">
        <v>516</v>
      </c>
      <c r="D17" s="118" t="s">
        <v>517</v>
      </c>
      <c r="E17" s="119">
        <v>563.2</v>
      </c>
      <c r="F17" s="22" t="s">
        <v>879</v>
      </c>
      <c r="G17" s="120">
        <v>0.0023</v>
      </c>
      <c r="H17" s="22"/>
      <c r="I17" s="121" t="s">
        <v>876</v>
      </c>
      <c r="J17" s="21">
        <v>1</v>
      </c>
      <c r="K17" s="50">
        <v>1</v>
      </c>
      <c r="L17" s="119"/>
      <c r="M17" s="23"/>
      <c r="N17" s="21"/>
      <c r="O17" s="21"/>
      <c r="P17" s="23">
        <v>1</v>
      </c>
      <c r="Q17" s="23"/>
      <c r="R17" s="119">
        <v>0</v>
      </c>
      <c r="S17" s="119">
        <v>0</v>
      </c>
      <c r="T17" s="119">
        <v>0</v>
      </c>
      <c r="U17" s="119">
        <v>0</v>
      </c>
      <c r="V17" s="23">
        <v>1</v>
      </c>
      <c r="W17" s="23">
        <v>1</v>
      </c>
      <c r="X17" s="122"/>
      <c r="Y17" s="122"/>
      <c r="Z17" s="122"/>
      <c r="AA17" s="122"/>
      <c r="AB17" s="122"/>
      <c r="AC17" s="123"/>
      <c r="AD17" s="24">
        <v>1</v>
      </c>
      <c r="AE17" s="124">
        <f t="shared" si="3"/>
        <v>0</v>
      </c>
      <c r="AF17" s="24">
        <v>0</v>
      </c>
      <c r="AG17" s="24">
        <f t="shared" si="4"/>
        <v>0</v>
      </c>
      <c r="AH17" s="23">
        <v>1</v>
      </c>
      <c r="AI17" s="24">
        <f t="shared" si="5"/>
        <v>0</v>
      </c>
      <c r="AJ17" s="23"/>
      <c r="AK17" s="23"/>
      <c r="AL17" s="23"/>
      <c r="AM17" s="23"/>
      <c r="AN17" s="23">
        <f t="shared" si="6"/>
        <v>0</v>
      </c>
      <c r="AO17" s="23"/>
      <c r="AP17" s="23">
        <f t="shared" si="7"/>
        <v>0</v>
      </c>
      <c r="AQ17" s="23"/>
      <c r="AR17" s="23"/>
      <c r="AS17" s="23">
        <f t="shared" si="8"/>
        <v>0</v>
      </c>
      <c r="AT17" s="23"/>
      <c r="AU17" s="23">
        <f t="shared" si="9"/>
        <v>0</v>
      </c>
      <c r="AV17" s="24">
        <f t="shared" si="10"/>
        <v>0</v>
      </c>
      <c r="AW17" s="23">
        <f t="shared" si="11"/>
        <v>0</v>
      </c>
      <c r="AX17" s="24">
        <v>1470</v>
      </c>
      <c r="AY17" s="23">
        <f t="shared" si="12"/>
        <v>1470</v>
      </c>
      <c r="AZ17" s="23">
        <f t="shared" si="13"/>
        <v>827904</v>
      </c>
      <c r="BA17" s="17">
        <v>1</v>
      </c>
    </row>
    <row r="18" ht="15.75" customHeight="1" spans="1:53">
      <c r="A18" s="117">
        <v>13</v>
      </c>
      <c r="B18" s="118" t="s">
        <v>520</v>
      </c>
      <c r="C18" s="22" t="s">
        <v>521</v>
      </c>
      <c r="D18" s="118" t="s">
        <v>107</v>
      </c>
      <c r="E18" s="119">
        <v>0.14512</v>
      </c>
      <c r="F18" s="22" t="s">
        <v>880</v>
      </c>
      <c r="G18" s="120"/>
      <c r="H18" s="22"/>
      <c r="I18" s="121" t="s">
        <v>876</v>
      </c>
      <c r="J18" s="21">
        <v>1</v>
      </c>
      <c r="K18" s="50">
        <v>1</v>
      </c>
      <c r="L18" s="119"/>
      <c r="M18" s="23"/>
      <c r="N18" s="21"/>
      <c r="O18" s="21"/>
      <c r="P18" s="23">
        <v>1</v>
      </c>
      <c r="Q18" s="23"/>
      <c r="R18" s="119">
        <v>0</v>
      </c>
      <c r="S18" s="119">
        <v>0</v>
      </c>
      <c r="T18" s="119">
        <v>0</v>
      </c>
      <c r="U18" s="119">
        <v>0</v>
      </c>
      <c r="V18" s="23">
        <v>1</v>
      </c>
      <c r="W18" s="23">
        <v>1</v>
      </c>
      <c r="X18" s="122"/>
      <c r="Y18" s="122"/>
      <c r="Z18" s="122"/>
      <c r="AA18" s="122"/>
      <c r="AB18" s="122"/>
      <c r="AC18" s="123"/>
      <c r="AD18" s="24">
        <v>1</v>
      </c>
      <c r="AE18" s="124">
        <f t="shared" si="3"/>
        <v>0</v>
      </c>
      <c r="AF18" s="24">
        <v>0</v>
      </c>
      <c r="AG18" s="24">
        <f t="shared" si="4"/>
        <v>0</v>
      </c>
      <c r="AH18" s="23">
        <v>1</v>
      </c>
      <c r="AI18" s="24">
        <f t="shared" si="5"/>
        <v>0</v>
      </c>
      <c r="AJ18" s="23"/>
      <c r="AK18" s="23"/>
      <c r="AL18" s="23"/>
      <c r="AM18" s="23"/>
      <c r="AN18" s="23">
        <f t="shared" si="6"/>
        <v>0</v>
      </c>
      <c r="AO18" s="23"/>
      <c r="AP18" s="23">
        <f t="shared" si="7"/>
        <v>0</v>
      </c>
      <c r="AQ18" s="23"/>
      <c r="AR18" s="23"/>
      <c r="AS18" s="23">
        <f t="shared" si="8"/>
        <v>0</v>
      </c>
      <c r="AT18" s="23"/>
      <c r="AU18" s="23">
        <f t="shared" si="9"/>
        <v>0</v>
      </c>
      <c r="AV18" s="24">
        <f t="shared" si="10"/>
        <v>0</v>
      </c>
      <c r="AW18" s="23">
        <f t="shared" si="11"/>
        <v>0</v>
      </c>
      <c r="AX18" s="24">
        <v>3300000</v>
      </c>
      <c r="AY18" s="23">
        <f t="shared" si="12"/>
        <v>3300000</v>
      </c>
      <c r="AZ18" s="23">
        <f t="shared" si="13"/>
        <v>478896</v>
      </c>
      <c r="BA18" s="17">
        <v>1</v>
      </c>
    </row>
    <row r="19" ht="15.75" customHeight="1" spans="1:53">
      <c r="A19" s="117">
        <v>14</v>
      </c>
      <c r="B19" s="118" t="s">
        <v>524</v>
      </c>
      <c r="C19" s="22" t="s">
        <v>525</v>
      </c>
      <c r="D19" s="118" t="s">
        <v>107</v>
      </c>
      <c r="E19" s="119">
        <v>0.037436</v>
      </c>
      <c r="F19" s="22" t="s">
        <v>880</v>
      </c>
      <c r="G19" s="120"/>
      <c r="H19" s="22"/>
      <c r="I19" s="121" t="s">
        <v>876</v>
      </c>
      <c r="J19" s="21">
        <v>1</v>
      </c>
      <c r="K19" s="50">
        <v>1</v>
      </c>
      <c r="L19" s="119"/>
      <c r="M19" s="23"/>
      <c r="N19" s="21"/>
      <c r="O19" s="21"/>
      <c r="P19" s="23">
        <v>1</v>
      </c>
      <c r="Q19" s="23"/>
      <c r="R19" s="119">
        <v>0</v>
      </c>
      <c r="S19" s="119">
        <v>0</v>
      </c>
      <c r="T19" s="119">
        <v>0</v>
      </c>
      <c r="U19" s="119">
        <v>0</v>
      </c>
      <c r="V19" s="23">
        <v>1</v>
      </c>
      <c r="W19" s="23">
        <v>1</v>
      </c>
      <c r="X19" s="122"/>
      <c r="Y19" s="122"/>
      <c r="Z19" s="122"/>
      <c r="AA19" s="122"/>
      <c r="AB19" s="122"/>
      <c r="AC19" s="123"/>
      <c r="AD19" s="24">
        <v>1</v>
      </c>
      <c r="AE19" s="124">
        <f t="shared" si="3"/>
        <v>0</v>
      </c>
      <c r="AF19" s="24">
        <v>0</v>
      </c>
      <c r="AG19" s="24">
        <f t="shared" si="4"/>
        <v>0</v>
      </c>
      <c r="AH19" s="23">
        <v>1</v>
      </c>
      <c r="AI19" s="24">
        <f t="shared" si="5"/>
        <v>0</v>
      </c>
      <c r="AJ19" s="23"/>
      <c r="AK19" s="23"/>
      <c r="AL19" s="23"/>
      <c r="AM19" s="23"/>
      <c r="AN19" s="23">
        <f t="shared" si="6"/>
        <v>0</v>
      </c>
      <c r="AO19" s="23"/>
      <c r="AP19" s="23">
        <f t="shared" si="7"/>
        <v>0</v>
      </c>
      <c r="AQ19" s="23"/>
      <c r="AR19" s="23"/>
      <c r="AS19" s="23">
        <f t="shared" si="8"/>
        <v>0</v>
      </c>
      <c r="AT19" s="23"/>
      <c r="AU19" s="23">
        <f t="shared" si="9"/>
        <v>0</v>
      </c>
      <c r="AV19" s="24">
        <f t="shared" si="10"/>
        <v>0</v>
      </c>
      <c r="AW19" s="23">
        <f t="shared" si="11"/>
        <v>0</v>
      </c>
      <c r="AX19" s="24">
        <v>3300000</v>
      </c>
      <c r="AY19" s="23">
        <f t="shared" si="12"/>
        <v>3300000</v>
      </c>
      <c r="AZ19" s="23">
        <f t="shared" si="13"/>
        <v>123539</v>
      </c>
      <c r="BA19" s="17">
        <v>1</v>
      </c>
    </row>
    <row r="20" ht="15.75" customHeight="1" spans="1:53">
      <c r="A20" s="117">
        <v>15</v>
      </c>
      <c r="B20" s="118" t="s">
        <v>527</v>
      </c>
      <c r="C20" s="22" t="s">
        <v>528</v>
      </c>
      <c r="D20" s="118" t="s">
        <v>107</v>
      </c>
      <c r="E20" s="119">
        <v>0.170212</v>
      </c>
      <c r="F20" s="22" t="s">
        <v>880</v>
      </c>
      <c r="G20" s="120"/>
      <c r="H20" s="22"/>
      <c r="I20" s="121" t="s">
        <v>876</v>
      </c>
      <c r="J20" s="21">
        <v>1</v>
      </c>
      <c r="K20" s="50">
        <v>1</v>
      </c>
      <c r="L20" s="119"/>
      <c r="M20" s="23"/>
      <c r="N20" s="21"/>
      <c r="O20" s="21"/>
      <c r="P20" s="23">
        <v>1</v>
      </c>
      <c r="Q20" s="23"/>
      <c r="R20" s="119">
        <v>0</v>
      </c>
      <c r="S20" s="119">
        <v>0</v>
      </c>
      <c r="T20" s="119">
        <v>0</v>
      </c>
      <c r="U20" s="119">
        <v>0</v>
      </c>
      <c r="V20" s="23">
        <v>1</v>
      </c>
      <c r="W20" s="23">
        <v>1</v>
      </c>
      <c r="X20" s="122"/>
      <c r="Y20" s="122"/>
      <c r="Z20" s="122"/>
      <c r="AA20" s="122"/>
      <c r="AB20" s="122"/>
      <c r="AC20" s="123"/>
      <c r="AD20" s="24">
        <v>1</v>
      </c>
      <c r="AE20" s="124">
        <f t="shared" si="3"/>
        <v>0</v>
      </c>
      <c r="AF20" s="24">
        <v>0</v>
      </c>
      <c r="AG20" s="24">
        <f t="shared" si="4"/>
        <v>0</v>
      </c>
      <c r="AH20" s="23">
        <v>1</v>
      </c>
      <c r="AI20" s="24">
        <f t="shared" si="5"/>
        <v>0</v>
      </c>
      <c r="AJ20" s="23"/>
      <c r="AK20" s="23"/>
      <c r="AL20" s="23"/>
      <c r="AM20" s="23"/>
      <c r="AN20" s="23">
        <f t="shared" si="6"/>
        <v>0</v>
      </c>
      <c r="AO20" s="23"/>
      <c r="AP20" s="23">
        <f t="shared" si="7"/>
        <v>0</v>
      </c>
      <c r="AQ20" s="23"/>
      <c r="AR20" s="23"/>
      <c r="AS20" s="23">
        <f t="shared" si="8"/>
        <v>0</v>
      </c>
      <c r="AT20" s="23"/>
      <c r="AU20" s="23">
        <f t="shared" si="9"/>
        <v>0</v>
      </c>
      <c r="AV20" s="24">
        <f t="shared" si="10"/>
        <v>0</v>
      </c>
      <c r="AW20" s="23">
        <f t="shared" si="11"/>
        <v>0</v>
      </c>
      <c r="AX20" s="24">
        <v>3300000</v>
      </c>
      <c r="AY20" s="23">
        <f t="shared" si="12"/>
        <v>3300000</v>
      </c>
      <c r="AZ20" s="23">
        <f t="shared" si="13"/>
        <v>561700</v>
      </c>
      <c r="BA20" s="17">
        <v>1</v>
      </c>
    </row>
    <row r="21" ht="15.75" customHeight="1" spans="1:53">
      <c r="A21" s="117">
        <v>16</v>
      </c>
      <c r="B21" s="118" t="s">
        <v>530</v>
      </c>
      <c r="C21" s="22" t="s">
        <v>531</v>
      </c>
      <c r="D21" s="118" t="s">
        <v>532</v>
      </c>
      <c r="E21" s="119">
        <v>93352.5958</v>
      </c>
      <c r="F21" s="22"/>
      <c r="G21" s="120"/>
      <c r="H21" s="22"/>
      <c r="I21" s="121" t="s">
        <v>876</v>
      </c>
      <c r="J21" s="21">
        <v>1</v>
      </c>
      <c r="K21" s="50">
        <v>1</v>
      </c>
      <c r="L21" s="119"/>
      <c r="M21" s="23"/>
      <c r="N21" s="21"/>
      <c r="O21" s="21"/>
      <c r="P21" s="23">
        <v>1</v>
      </c>
      <c r="Q21" s="23"/>
      <c r="R21" s="119">
        <v>0</v>
      </c>
      <c r="S21" s="119">
        <v>0</v>
      </c>
      <c r="T21" s="119">
        <v>0</v>
      </c>
      <c r="U21" s="119">
        <v>0</v>
      </c>
      <c r="V21" s="23">
        <v>1</v>
      </c>
      <c r="W21" s="23">
        <v>1</v>
      </c>
      <c r="X21" s="122"/>
      <c r="Y21" s="122"/>
      <c r="Z21" s="122"/>
      <c r="AA21" s="122"/>
      <c r="AB21" s="122"/>
      <c r="AC21" s="123"/>
      <c r="AD21" s="24">
        <v>1</v>
      </c>
      <c r="AE21" s="124">
        <f t="shared" si="3"/>
        <v>0</v>
      </c>
      <c r="AF21" s="24">
        <v>0</v>
      </c>
      <c r="AG21" s="24">
        <f t="shared" si="4"/>
        <v>0</v>
      </c>
      <c r="AH21" s="23">
        <v>1</v>
      </c>
      <c r="AI21" s="24">
        <f t="shared" si="5"/>
        <v>0</v>
      </c>
      <c r="AJ21" s="23"/>
      <c r="AK21" s="23"/>
      <c r="AL21" s="23"/>
      <c r="AM21" s="23"/>
      <c r="AN21" s="23">
        <f t="shared" si="6"/>
        <v>0</v>
      </c>
      <c r="AO21" s="23"/>
      <c r="AP21" s="23">
        <f t="shared" si="7"/>
        <v>0</v>
      </c>
      <c r="AQ21" s="23"/>
      <c r="AR21" s="23"/>
      <c r="AS21" s="23">
        <f t="shared" si="8"/>
        <v>0</v>
      </c>
      <c r="AT21" s="23"/>
      <c r="AU21" s="23">
        <f t="shared" si="9"/>
        <v>0</v>
      </c>
      <c r="AV21" s="24">
        <f t="shared" si="10"/>
        <v>0</v>
      </c>
      <c r="AW21" s="23">
        <f t="shared" si="11"/>
        <v>0</v>
      </c>
      <c r="AX21" s="24">
        <v>12</v>
      </c>
      <c r="AY21" s="23">
        <f t="shared" si="12"/>
        <v>12</v>
      </c>
      <c r="AZ21" s="23">
        <f t="shared" si="13"/>
        <v>1120231</v>
      </c>
      <c r="BA21" s="17">
        <v>1</v>
      </c>
    </row>
    <row r="22" ht="28.5" customHeight="1" spans="1:53">
      <c r="A22" s="117">
        <v>17</v>
      </c>
      <c r="B22" s="118" t="s">
        <v>534</v>
      </c>
      <c r="C22" s="22" t="s">
        <v>535</v>
      </c>
      <c r="D22" s="118" t="s">
        <v>536</v>
      </c>
      <c r="E22" s="119">
        <v>5</v>
      </c>
      <c r="F22" s="22" t="s">
        <v>881</v>
      </c>
      <c r="G22" s="120"/>
      <c r="H22" s="22"/>
      <c r="I22" s="121" t="s">
        <v>876</v>
      </c>
      <c r="J22" s="21">
        <v>1</v>
      </c>
      <c r="K22" s="50">
        <v>1</v>
      </c>
      <c r="L22" s="119"/>
      <c r="M22" s="23"/>
      <c r="N22" s="21"/>
      <c r="O22" s="21"/>
      <c r="P22" s="23">
        <v>1</v>
      </c>
      <c r="Q22" s="23"/>
      <c r="R22" s="119">
        <v>0</v>
      </c>
      <c r="S22" s="119">
        <v>0</v>
      </c>
      <c r="T22" s="119">
        <v>0</v>
      </c>
      <c r="U22" s="119">
        <v>0</v>
      </c>
      <c r="V22" s="23">
        <v>1</v>
      </c>
      <c r="W22" s="23">
        <v>1</v>
      </c>
      <c r="X22" s="122"/>
      <c r="Y22" s="122"/>
      <c r="Z22" s="122"/>
      <c r="AA22" s="122"/>
      <c r="AB22" s="122"/>
      <c r="AC22" s="123"/>
      <c r="AD22" s="24">
        <v>1</v>
      </c>
      <c r="AE22" s="124">
        <f t="shared" si="3"/>
        <v>0</v>
      </c>
      <c r="AF22" s="24">
        <v>0</v>
      </c>
      <c r="AG22" s="24">
        <f t="shared" si="4"/>
        <v>0</v>
      </c>
      <c r="AH22" s="23">
        <v>1</v>
      </c>
      <c r="AI22" s="24">
        <f t="shared" si="5"/>
        <v>0</v>
      </c>
      <c r="AJ22" s="23"/>
      <c r="AK22" s="23"/>
      <c r="AL22" s="23"/>
      <c r="AM22" s="23"/>
      <c r="AN22" s="23">
        <f t="shared" si="6"/>
        <v>0</v>
      </c>
      <c r="AO22" s="23"/>
      <c r="AP22" s="23">
        <f t="shared" si="7"/>
        <v>0</v>
      </c>
      <c r="AQ22" s="23"/>
      <c r="AR22" s="23"/>
      <c r="AS22" s="23">
        <f t="shared" si="8"/>
        <v>0</v>
      </c>
      <c r="AT22" s="23"/>
      <c r="AU22" s="23">
        <f t="shared" si="9"/>
        <v>0</v>
      </c>
      <c r="AV22" s="24">
        <f t="shared" si="10"/>
        <v>0</v>
      </c>
      <c r="AW22" s="23">
        <f t="shared" si="11"/>
        <v>0</v>
      </c>
      <c r="AX22" s="24">
        <v>519000</v>
      </c>
      <c r="AY22" s="23">
        <f t="shared" si="12"/>
        <v>519000</v>
      </c>
      <c r="AZ22" s="23">
        <f t="shared" si="13"/>
        <v>2595000</v>
      </c>
      <c r="BA22" s="17">
        <v>1</v>
      </c>
    </row>
    <row r="23" ht="15.75" customHeight="1" spans="1:53">
      <c r="A23" s="117">
        <v>18</v>
      </c>
      <c r="B23" s="118" t="s">
        <v>539</v>
      </c>
      <c r="C23" s="22" t="s">
        <v>540</v>
      </c>
      <c r="D23" s="118" t="s">
        <v>89</v>
      </c>
      <c r="E23" s="119">
        <v>0.73794</v>
      </c>
      <c r="F23" s="22"/>
      <c r="G23" s="120"/>
      <c r="H23" s="22"/>
      <c r="I23" s="121" t="s">
        <v>876</v>
      </c>
      <c r="J23" s="21">
        <v>1</v>
      </c>
      <c r="K23" s="50">
        <v>1</v>
      </c>
      <c r="L23" s="119"/>
      <c r="M23" s="23"/>
      <c r="N23" s="21"/>
      <c r="O23" s="21"/>
      <c r="P23" s="23">
        <v>1</v>
      </c>
      <c r="Q23" s="23"/>
      <c r="R23" s="119">
        <v>0</v>
      </c>
      <c r="S23" s="119">
        <v>0</v>
      </c>
      <c r="T23" s="119">
        <v>0</v>
      </c>
      <c r="U23" s="119">
        <v>0</v>
      </c>
      <c r="V23" s="23">
        <v>1</v>
      </c>
      <c r="W23" s="23">
        <v>1</v>
      </c>
      <c r="X23" s="122"/>
      <c r="Y23" s="122"/>
      <c r="Z23" s="122"/>
      <c r="AA23" s="122"/>
      <c r="AB23" s="122"/>
      <c r="AC23" s="123"/>
      <c r="AD23" s="24">
        <v>1</v>
      </c>
      <c r="AE23" s="124">
        <f t="shared" si="3"/>
        <v>0</v>
      </c>
      <c r="AF23" s="24">
        <v>0</v>
      </c>
      <c r="AG23" s="24">
        <f t="shared" si="4"/>
        <v>0</v>
      </c>
      <c r="AH23" s="23">
        <v>1</v>
      </c>
      <c r="AI23" s="24">
        <f t="shared" si="5"/>
        <v>0</v>
      </c>
      <c r="AJ23" s="23"/>
      <c r="AK23" s="23"/>
      <c r="AL23" s="23"/>
      <c r="AM23" s="23"/>
      <c r="AN23" s="23">
        <f t="shared" si="6"/>
        <v>0</v>
      </c>
      <c r="AO23" s="23"/>
      <c r="AP23" s="23">
        <f t="shared" si="7"/>
        <v>0</v>
      </c>
      <c r="AQ23" s="23"/>
      <c r="AR23" s="23"/>
      <c r="AS23" s="23">
        <f t="shared" si="8"/>
        <v>0</v>
      </c>
      <c r="AT23" s="23"/>
      <c r="AU23" s="23">
        <f t="shared" si="9"/>
        <v>0</v>
      </c>
      <c r="AV23" s="24">
        <f t="shared" si="10"/>
        <v>0</v>
      </c>
      <c r="AW23" s="23">
        <f t="shared" si="11"/>
        <v>0</v>
      </c>
      <c r="AX23" s="24">
        <v>160000</v>
      </c>
      <c r="AY23" s="23">
        <f t="shared" si="12"/>
        <v>160000</v>
      </c>
      <c r="AZ23" s="23">
        <f t="shared" si="13"/>
        <v>118070</v>
      </c>
      <c r="BA23" s="17">
        <v>1</v>
      </c>
    </row>
    <row r="24" ht="15.75" customHeight="1" spans="1:53">
      <c r="A24" s="117">
        <v>19</v>
      </c>
      <c r="B24" s="118" t="s">
        <v>542</v>
      </c>
      <c r="C24" s="22" t="s">
        <v>543</v>
      </c>
      <c r="D24" s="118" t="s">
        <v>89</v>
      </c>
      <c r="E24" s="119">
        <v>0.73794</v>
      </c>
      <c r="F24" s="22"/>
      <c r="G24" s="120"/>
      <c r="H24" s="22"/>
      <c r="I24" s="121" t="s">
        <v>876</v>
      </c>
      <c r="J24" s="21">
        <v>1</v>
      </c>
      <c r="K24" s="50">
        <v>1</v>
      </c>
      <c r="L24" s="119"/>
      <c r="M24" s="23"/>
      <c r="N24" s="21"/>
      <c r="O24" s="21"/>
      <c r="P24" s="23">
        <v>1</v>
      </c>
      <c r="Q24" s="23"/>
      <c r="R24" s="119">
        <v>0</v>
      </c>
      <c r="S24" s="119">
        <v>0</v>
      </c>
      <c r="T24" s="119">
        <v>0</v>
      </c>
      <c r="U24" s="119">
        <v>0</v>
      </c>
      <c r="V24" s="23">
        <v>1</v>
      </c>
      <c r="W24" s="23">
        <v>1</v>
      </c>
      <c r="X24" s="122"/>
      <c r="Y24" s="122"/>
      <c r="Z24" s="122"/>
      <c r="AA24" s="122"/>
      <c r="AB24" s="122"/>
      <c r="AC24" s="123"/>
      <c r="AD24" s="24">
        <v>1</v>
      </c>
      <c r="AE24" s="124">
        <f t="shared" si="3"/>
        <v>0</v>
      </c>
      <c r="AF24" s="24">
        <v>0</v>
      </c>
      <c r="AG24" s="24">
        <f t="shared" si="4"/>
        <v>0</v>
      </c>
      <c r="AH24" s="23">
        <v>1</v>
      </c>
      <c r="AI24" s="24">
        <f t="shared" si="5"/>
        <v>0</v>
      </c>
      <c r="AJ24" s="23"/>
      <c r="AK24" s="23"/>
      <c r="AL24" s="23"/>
      <c r="AM24" s="23"/>
      <c r="AN24" s="23">
        <f t="shared" si="6"/>
        <v>0</v>
      </c>
      <c r="AO24" s="23"/>
      <c r="AP24" s="23">
        <f t="shared" si="7"/>
        <v>0</v>
      </c>
      <c r="AQ24" s="23"/>
      <c r="AR24" s="23"/>
      <c r="AS24" s="23">
        <f t="shared" si="8"/>
        <v>0</v>
      </c>
      <c r="AT24" s="23"/>
      <c r="AU24" s="23">
        <f t="shared" si="9"/>
        <v>0</v>
      </c>
      <c r="AV24" s="24">
        <f t="shared" si="10"/>
        <v>0</v>
      </c>
      <c r="AW24" s="23">
        <f t="shared" si="11"/>
        <v>0</v>
      </c>
      <c r="AX24" s="24">
        <v>270000</v>
      </c>
      <c r="AY24" s="23">
        <f t="shared" si="12"/>
        <v>270000</v>
      </c>
      <c r="AZ24" s="23">
        <f t="shared" si="13"/>
        <v>199244</v>
      </c>
      <c r="BA24" s="17">
        <v>1</v>
      </c>
    </row>
    <row r="25" ht="15.75" customHeight="1" spans="1:53">
      <c r="A25" s="117">
        <v>20</v>
      </c>
      <c r="B25" s="118" t="s">
        <v>544</v>
      </c>
      <c r="C25" s="22" t="s">
        <v>545</v>
      </c>
      <c r="D25" s="118" t="s">
        <v>89</v>
      </c>
      <c r="E25" s="119">
        <v>0.73794</v>
      </c>
      <c r="F25" s="22"/>
      <c r="G25" s="120"/>
      <c r="H25" s="22"/>
      <c r="I25" s="121" t="s">
        <v>876</v>
      </c>
      <c r="J25" s="21">
        <v>1</v>
      </c>
      <c r="K25" s="50">
        <v>1</v>
      </c>
      <c r="L25" s="119"/>
      <c r="M25" s="23"/>
      <c r="N25" s="21"/>
      <c r="O25" s="21"/>
      <c r="P25" s="23">
        <v>1</v>
      </c>
      <c r="Q25" s="23"/>
      <c r="R25" s="119">
        <v>0</v>
      </c>
      <c r="S25" s="119">
        <v>0</v>
      </c>
      <c r="T25" s="119">
        <v>0</v>
      </c>
      <c r="U25" s="119">
        <v>0</v>
      </c>
      <c r="V25" s="23">
        <v>1</v>
      </c>
      <c r="W25" s="23">
        <v>1</v>
      </c>
      <c r="X25" s="122"/>
      <c r="Y25" s="122"/>
      <c r="Z25" s="122"/>
      <c r="AA25" s="122"/>
      <c r="AB25" s="122"/>
      <c r="AC25" s="123"/>
      <c r="AD25" s="24">
        <v>1</v>
      </c>
      <c r="AE25" s="124">
        <f t="shared" si="3"/>
        <v>0</v>
      </c>
      <c r="AF25" s="24">
        <v>0</v>
      </c>
      <c r="AG25" s="24">
        <f t="shared" si="4"/>
        <v>0</v>
      </c>
      <c r="AH25" s="23">
        <v>1</v>
      </c>
      <c r="AI25" s="24">
        <f t="shared" si="5"/>
        <v>0</v>
      </c>
      <c r="AJ25" s="23"/>
      <c r="AK25" s="23"/>
      <c r="AL25" s="23"/>
      <c r="AM25" s="23"/>
      <c r="AN25" s="23">
        <f t="shared" si="6"/>
        <v>0</v>
      </c>
      <c r="AO25" s="23"/>
      <c r="AP25" s="23">
        <f t="shared" si="7"/>
        <v>0</v>
      </c>
      <c r="AQ25" s="23"/>
      <c r="AR25" s="23"/>
      <c r="AS25" s="23">
        <f t="shared" si="8"/>
        <v>0</v>
      </c>
      <c r="AT25" s="23"/>
      <c r="AU25" s="23">
        <f t="shared" si="9"/>
        <v>0</v>
      </c>
      <c r="AV25" s="24">
        <f t="shared" si="10"/>
        <v>0</v>
      </c>
      <c r="AW25" s="23">
        <f t="shared" si="11"/>
        <v>0</v>
      </c>
      <c r="AX25" s="24">
        <v>55000</v>
      </c>
      <c r="AY25" s="23">
        <f t="shared" si="12"/>
        <v>55000</v>
      </c>
      <c r="AZ25" s="23">
        <f t="shared" si="13"/>
        <v>40587</v>
      </c>
      <c r="BA25" s="17">
        <v>1</v>
      </c>
    </row>
    <row r="26" ht="15.75" customHeight="1" spans="1:53">
      <c r="A26" s="117">
        <v>21</v>
      </c>
      <c r="B26" s="118" t="s">
        <v>546</v>
      </c>
      <c r="C26" s="22" t="s">
        <v>547</v>
      </c>
      <c r="D26" s="118" t="s">
        <v>499</v>
      </c>
      <c r="E26" s="119">
        <v>374.593095</v>
      </c>
      <c r="F26" s="22" t="s">
        <v>877</v>
      </c>
      <c r="G26" s="120">
        <v>0.001</v>
      </c>
      <c r="H26" s="22"/>
      <c r="I26" s="121" t="s">
        <v>876</v>
      </c>
      <c r="J26" s="21">
        <v>1</v>
      </c>
      <c r="K26" s="50">
        <v>1</v>
      </c>
      <c r="L26" s="119"/>
      <c r="M26" s="23"/>
      <c r="N26" s="21"/>
      <c r="O26" s="21"/>
      <c r="P26" s="23">
        <v>1</v>
      </c>
      <c r="Q26" s="23"/>
      <c r="R26" s="119">
        <v>0</v>
      </c>
      <c r="S26" s="119">
        <v>0</v>
      </c>
      <c r="T26" s="119">
        <v>0</v>
      </c>
      <c r="U26" s="119">
        <v>0</v>
      </c>
      <c r="V26" s="23">
        <v>1</v>
      </c>
      <c r="W26" s="23">
        <v>1</v>
      </c>
      <c r="X26" s="122"/>
      <c r="Y26" s="122"/>
      <c r="Z26" s="122"/>
      <c r="AA26" s="122"/>
      <c r="AB26" s="122"/>
      <c r="AC26" s="123"/>
      <c r="AD26" s="24">
        <v>1</v>
      </c>
      <c r="AE26" s="124">
        <f t="shared" si="3"/>
        <v>0</v>
      </c>
      <c r="AF26" s="24">
        <v>0</v>
      </c>
      <c r="AG26" s="24">
        <f t="shared" si="4"/>
        <v>0</v>
      </c>
      <c r="AH26" s="23">
        <v>1</v>
      </c>
      <c r="AI26" s="24">
        <f t="shared" si="5"/>
        <v>0</v>
      </c>
      <c r="AJ26" s="23"/>
      <c r="AK26" s="23"/>
      <c r="AL26" s="23"/>
      <c r="AM26" s="23"/>
      <c r="AN26" s="23">
        <f t="shared" si="6"/>
        <v>0</v>
      </c>
      <c r="AO26" s="23"/>
      <c r="AP26" s="23">
        <f t="shared" si="7"/>
        <v>0</v>
      </c>
      <c r="AQ26" s="23"/>
      <c r="AR26" s="23"/>
      <c r="AS26" s="23">
        <f t="shared" si="8"/>
        <v>0</v>
      </c>
      <c r="AT26" s="23"/>
      <c r="AU26" s="23">
        <f t="shared" si="9"/>
        <v>0</v>
      </c>
      <c r="AV26" s="24">
        <f t="shared" si="10"/>
        <v>0</v>
      </c>
      <c r="AW26" s="23">
        <f t="shared" si="11"/>
        <v>0</v>
      </c>
      <c r="AX26" s="24">
        <v>25000</v>
      </c>
      <c r="AY26" s="23">
        <f t="shared" si="12"/>
        <v>25000</v>
      </c>
      <c r="AZ26" s="23">
        <f t="shared" si="13"/>
        <v>9364827</v>
      </c>
      <c r="BA26" s="17">
        <v>1</v>
      </c>
    </row>
    <row r="27" ht="15.75" customHeight="1" spans="1:53">
      <c r="A27" s="117">
        <v>22</v>
      </c>
      <c r="B27" s="118" t="s">
        <v>549</v>
      </c>
      <c r="C27" s="22" t="s">
        <v>550</v>
      </c>
      <c r="D27" s="118" t="s">
        <v>499</v>
      </c>
      <c r="E27" s="119">
        <v>917.443</v>
      </c>
      <c r="F27" s="22" t="s">
        <v>877</v>
      </c>
      <c r="G27" s="120">
        <v>0.001</v>
      </c>
      <c r="H27" s="22"/>
      <c r="I27" s="121" t="s">
        <v>876</v>
      </c>
      <c r="J27" s="21">
        <v>1</v>
      </c>
      <c r="K27" s="50">
        <v>1</v>
      </c>
      <c r="L27" s="119"/>
      <c r="M27" s="23"/>
      <c r="N27" s="21"/>
      <c r="O27" s="21"/>
      <c r="P27" s="23">
        <v>1</v>
      </c>
      <c r="Q27" s="23"/>
      <c r="R27" s="119">
        <v>0</v>
      </c>
      <c r="S27" s="119">
        <v>0</v>
      </c>
      <c r="T27" s="119">
        <v>0</v>
      </c>
      <c r="U27" s="119">
        <v>0</v>
      </c>
      <c r="V27" s="23">
        <v>1</v>
      </c>
      <c r="W27" s="23">
        <v>1</v>
      </c>
      <c r="X27" s="122"/>
      <c r="Y27" s="122"/>
      <c r="Z27" s="122"/>
      <c r="AA27" s="122"/>
      <c r="AB27" s="122"/>
      <c r="AC27" s="123"/>
      <c r="AD27" s="24">
        <v>1</v>
      </c>
      <c r="AE27" s="124">
        <f t="shared" si="3"/>
        <v>0</v>
      </c>
      <c r="AF27" s="24">
        <v>0</v>
      </c>
      <c r="AG27" s="24">
        <f t="shared" si="4"/>
        <v>0</v>
      </c>
      <c r="AH27" s="23">
        <v>1</v>
      </c>
      <c r="AI27" s="24">
        <f t="shared" si="5"/>
        <v>0</v>
      </c>
      <c r="AJ27" s="23"/>
      <c r="AK27" s="23"/>
      <c r="AL27" s="23"/>
      <c r="AM27" s="23"/>
      <c r="AN27" s="23">
        <f t="shared" si="6"/>
        <v>0</v>
      </c>
      <c r="AO27" s="23"/>
      <c r="AP27" s="23">
        <f t="shared" si="7"/>
        <v>0</v>
      </c>
      <c r="AQ27" s="23"/>
      <c r="AR27" s="23"/>
      <c r="AS27" s="23">
        <f t="shared" si="8"/>
        <v>0</v>
      </c>
      <c r="AT27" s="23"/>
      <c r="AU27" s="23">
        <f t="shared" si="9"/>
        <v>0</v>
      </c>
      <c r="AV27" s="24">
        <f t="shared" si="10"/>
        <v>0</v>
      </c>
      <c r="AW27" s="23">
        <f t="shared" si="11"/>
        <v>0</v>
      </c>
      <c r="AX27" s="24">
        <v>19250</v>
      </c>
      <c r="AY27" s="23">
        <f t="shared" si="12"/>
        <v>19250</v>
      </c>
      <c r="AZ27" s="23">
        <f t="shared" si="13"/>
        <v>17660778</v>
      </c>
      <c r="BA27" s="17">
        <v>1</v>
      </c>
    </row>
    <row r="28" ht="15.75" customHeight="1" spans="1:53">
      <c r="A28" s="117">
        <v>23</v>
      </c>
      <c r="B28" s="118" t="s">
        <v>552</v>
      </c>
      <c r="C28" s="22" t="s">
        <v>553</v>
      </c>
      <c r="D28" s="118" t="s">
        <v>499</v>
      </c>
      <c r="E28" s="119">
        <v>1022.36673</v>
      </c>
      <c r="F28" s="22" t="s">
        <v>877</v>
      </c>
      <c r="G28" s="120">
        <v>0.001</v>
      </c>
      <c r="H28" s="22"/>
      <c r="I28" s="121" t="s">
        <v>876</v>
      </c>
      <c r="J28" s="21">
        <v>1</v>
      </c>
      <c r="K28" s="50">
        <v>1</v>
      </c>
      <c r="L28" s="119"/>
      <c r="M28" s="23"/>
      <c r="N28" s="21"/>
      <c r="O28" s="21"/>
      <c r="P28" s="23">
        <v>1</v>
      </c>
      <c r="Q28" s="23"/>
      <c r="R28" s="119">
        <v>0</v>
      </c>
      <c r="S28" s="119">
        <v>0</v>
      </c>
      <c r="T28" s="119">
        <v>0</v>
      </c>
      <c r="U28" s="119">
        <v>0</v>
      </c>
      <c r="V28" s="23">
        <v>1</v>
      </c>
      <c r="W28" s="23">
        <v>1</v>
      </c>
      <c r="X28" s="122"/>
      <c r="Y28" s="122"/>
      <c r="Z28" s="122"/>
      <c r="AA28" s="122"/>
      <c r="AB28" s="122"/>
      <c r="AC28" s="123"/>
      <c r="AD28" s="24">
        <v>1</v>
      </c>
      <c r="AE28" s="124">
        <f t="shared" si="3"/>
        <v>0</v>
      </c>
      <c r="AF28" s="24">
        <v>0</v>
      </c>
      <c r="AG28" s="24">
        <f t="shared" si="4"/>
        <v>0</v>
      </c>
      <c r="AH28" s="23">
        <v>1</v>
      </c>
      <c r="AI28" s="24">
        <f t="shared" si="5"/>
        <v>0</v>
      </c>
      <c r="AJ28" s="23"/>
      <c r="AK28" s="23"/>
      <c r="AL28" s="23"/>
      <c r="AM28" s="23"/>
      <c r="AN28" s="23">
        <f t="shared" si="6"/>
        <v>0</v>
      </c>
      <c r="AO28" s="23"/>
      <c r="AP28" s="23">
        <f t="shared" si="7"/>
        <v>0</v>
      </c>
      <c r="AQ28" s="23"/>
      <c r="AR28" s="23"/>
      <c r="AS28" s="23">
        <f t="shared" si="8"/>
        <v>0</v>
      </c>
      <c r="AT28" s="23"/>
      <c r="AU28" s="23">
        <f t="shared" si="9"/>
        <v>0</v>
      </c>
      <c r="AV28" s="24">
        <f t="shared" si="10"/>
        <v>0</v>
      </c>
      <c r="AW28" s="23">
        <f t="shared" si="11"/>
        <v>0</v>
      </c>
      <c r="AX28" s="24">
        <v>19250</v>
      </c>
      <c r="AY28" s="23">
        <f t="shared" si="12"/>
        <v>19250</v>
      </c>
      <c r="AZ28" s="23">
        <f t="shared" si="13"/>
        <v>19680560</v>
      </c>
      <c r="BA28" s="17">
        <v>1</v>
      </c>
    </row>
    <row r="29" ht="15.75" customHeight="1" spans="1:53">
      <c r="A29" s="117">
        <v>24</v>
      </c>
      <c r="B29" s="118" t="s">
        <v>555</v>
      </c>
      <c r="C29" s="22" t="s">
        <v>556</v>
      </c>
      <c r="D29" s="118" t="s">
        <v>499</v>
      </c>
      <c r="E29" s="119">
        <v>102</v>
      </c>
      <c r="F29" s="22" t="s">
        <v>877</v>
      </c>
      <c r="G29" s="120">
        <v>0.001</v>
      </c>
      <c r="H29" s="22"/>
      <c r="I29" s="121" t="s">
        <v>876</v>
      </c>
      <c r="J29" s="21">
        <v>1</v>
      </c>
      <c r="K29" s="50">
        <v>1</v>
      </c>
      <c r="L29" s="119"/>
      <c r="M29" s="23"/>
      <c r="N29" s="21"/>
      <c r="O29" s="21"/>
      <c r="P29" s="23">
        <v>1</v>
      </c>
      <c r="Q29" s="23"/>
      <c r="R29" s="119">
        <v>0</v>
      </c>
      <c r="S29" s="119">
        <v>0</v>
      </c>
      <c r="T29" s="119">
        <v>0</v>
      </c>
      <c r="U29" s="119">
        <v>0</v>
      </c>
      <c r="V29" s="23">
        <v>1</v>
      </c>
      <c r="W29" s="23">
        <v>1</v>
      </c>
      <c r="X29" s="122"/>
      <c r="Y29" s="122"/>
      <c r="Z29" s="122"/>
      <c r="AA29" s="122"/>
      <c r="AB29" s="122"/>
      <c r="AC29" s="123"/>
      <c r="AD29" s="24">
        <v>1</v>
      </c>
      <c r="AE29" s="124">
        <f t="shared" si="3"/>
        <v>0</v>
      </c>
      <c r="AF29" s="24">
        <v>0</v>
      </c>
      <c r="AG29" s="24">
        <f t="shared" si="4"/>
        <v>0</v>
      </c>
      <c r="AH29" s="23">
        <v>1</v>
      </c>
      <c r="AI29" s="24">
        <f t="shared" si="5"/>
        <v>0</v>
      </c>
      <c r="AJ29" s="23"/>
      <c r="AK29" s="23"/>
      <c r="AL29" s="23"/>
      <c r="AM29" s="23"/>
      <c r="AN29" s="23">
        <f t="shared" si="6"/>
        <v>0</v>
      </c>
      <c r="AO29" s="23"/>
      <c r="AP29" s="23">
        <f t="shared" si="7"/>
        <v>0</v>
      </c>
      <c r="AQ29" s="23"/>
      <c r="AR29" s="23"/>
      <c r="AS29" s="23">
        <f t="shared" si="8"/>
        <v>0</v>
      </c>
      <c r="AT29" s="23"/>
      <c r="AU29" s="23">
        <f t="shared" si="9"/>
        <v>0</v>
      </c>
      <c r="AV29" s="24">
        <f t="shared" si="10"/>
        <v>0</v>
      </c>
      <c r="AW29" s="23">
        <f t="shared" si="11"/>
        <v>0</v>
      </c>
      <c r="AX29" s="24">
        <v>19200</v>
      </c>
      <c r="AY29" s="23">
        <f t="shared" si="12"/>
        <v>19200</v>
      </c>
      <c r="AZ29" s="23">
        <f t="shared" si="13"/>
        <v>1958400</v>
      </c>
      <c r="BA29" s="17">
        <v>1</v>
      </c>
    </row>
    <row r="30" ht="28.5" customHeight="1" spans="1:53">
      <c r="A30" s="117">
        <v>25</v>
      </c>
      <c r="B30" s="118" t="s">
        <v>558</v>
      </c>
      <c r="C30" s="22" t="s">
        <v>559</v>
      </c>
      <c r="D30" s="118" t="s">
        <v>499</v>
      </c>
      <c r="E30" s="119">
        <v>17.085</v>
      </c>
      <c r="F30" s="22" t="s">
        <v>877</v>
      </c>
      <c r="G30" s="120">
        <v>0.001</v>
      </c>
      <c r="H30" s="22"/>
      <c r="I30" s="121" t="s">
        <v>876</v>
      </c>
      <c r="J30" s="21">
        <v>1</v>
      </c>
      <c r="K30" s="50">
        <v>1</v>
      </c>
      <c r="L30" s="119"/>
      <c r="M30" s="23"/>
      <c r="N30" s="21"/>
      <c r="O30" s="21"/>
      <c r="P30" s="23">
        <v>1</v>
      </c>
      <c r="Q30" s="23"/>
      <c r="R30" s="119">
        <v>0</v>
      </c>
      <c r="S30" s="119">
        <v>0</v>
      </c>
      <c r="T30" s="119">
        <v>0</v>
      </c>
      <c r="U30" s="119">
        <v>0</v>
      </c>
      <c r="V30" s="23">
        <v>1</v>
      </c>
      <c r="W30" s="23">
        <v>1</v>
      </c>
      <c r="X30" s="122"/>
      <c r="Y30" s="122"/>
      <c r="Z30" s="122"/>
      <c r="AA30" s="122"/>
      <c r="AB30" s="122"/>
      <c r="AC30" s="123"/>
      <c r="AD30" s="24">
        <v>1</v>
      </c>
      <c r="AE30" s="124">
        <f t="shared" si="3"/>
        <v>0</v>
      </c>
      <c r="AF30" s="24">
        <v>0</v>
      </c>
      <c r="AG30" s="24">
        <f t="shared" si="4"/>
        <v>0</v>
      </c>
      <c r="AH30" s="23">
        <v>1</v>
      </c>
      <c r="AI30" s="24">
        <f t="shared" si="5"/>
        <v>0</v>
      </c>
      <c r="AJ30" s="23"/>
      <c r="AK30" s="23"/>
      <c r="AL30" s="23"/>
      <c r="AM30" s="23"/>
      <c r="AN30" s="23">
        <f t="shared" si="6"/>
        <v>0</v>
      </c>
      <c r="AO30" s="23"/>
      <c r="AP30" s="23">
        <f t="shared" si="7"/>
        <v>0</v>
      </c>
      <c r="AQ30" s="23"/>
      <c r="AR30" s="23"/>
      <c r="AS30" s="23">
        <f t="shared" si="8"/>
        <v>0</v>
      </c>
      <c r="AT30" s="23"/>
      <c r="AU30" s="23">
        <f t="shared" si="9"/>
        <v>0</v>
      </c>
      <c r="AV30" s="24">
        <f t="shared" si="10"/>
        <v>0</v>
      </c>
      <c r="AW30" s="23">
        <f t="shared" si="11"/>
        <v>0</v>
      </c>
      <c r="AX30" s="24">
        <v>16700</v>
      </c>
      <c r="AY30" s="23">
        <f t="shared" si="12"/>
        <v>16700</v>
      </c>
      <c r="AZ30" s="23">
        <f t="shared" si="13"/>
        <v>285320</v>
      </c>
      <c r="BA30" s="17">
        <v>1</v>
      </c>
    </row>
    <row r="31" ht="28.5" customHeight="1" spans="1:53">
      <c r="A31" s="117">
        <v>26</v>
      </c>
      <c r="B31" s="118" t="s">
        <v>562</v>
      </c>
      <c r="C31" s="22" t="s">
        <v>563</v>
      </c>
      <c r="D31" s="118" t="s">
        <v>499</v>
      </c>
      <c r="E31" s="119">
        <v>43105.2</v>
      </c>
      <c r="F31" s="22" t="s">
        <v>877</v>
      </c>
      <c r="G31" s="120">
        <v>0.001</v>
      </c>
      <c r="H31" s="22"/>
      <c r="I31" s="121" t="s">
        <v>876</v>
      </c>
      <c r="J31" s="21">
        <v>1</v>
      </c>
      <c r="K31" s="50">
        <v>1</v>
      </c>
      <c r="L31" s="119"/>
      <c r="M31" s="23"/>
      <c r="N31" s="21"/>
      <c r="O31" s="21"/>
      <c r="P31" s="23">
        <v>1</v>
      </c>
      <c r="Q31" s="23"/>
      <c r="R31" s="119">
        <v>0</v>
      </c>
      <c r="S31" s="119">
        <v>0</v>
      </c>
      <c r="T31" s="119">
        <v>0</v>
      </c>
      <c r="U31" s="119">
        <v>0</v>
      </c>
      <c r="V31" s="23">
        <v>1</v>
      </c>
      <c r="W31" s="23">
        <v>1</v>
      </c>
      <c r="X31" s="122"/>
      <c r="Y31" s="122"/>
      <c r="Z31" s="122"/>
      <c r="AA31" s="122"/>
      <c r="AB31" s="122"/>
      <c r="AC31" s="123"/>
      <c r="AD31" s="24">
        <v>1</v>
      </c>
      <c r="AE31" s="124">
        <f t="shared" si="3"/>
        <v>0</v>
      </c>
      <c r="AF31" s="24">
        <v>0</v>
      </c>
      <c r="AG31" s="24">
        <f t="shared" si="4"/>
        <v>0</v>
      </c>
      <c r="AH31" s="23">
        <v>1</v>
      </c>
      <c r="AI31" s="24">
        <f t="shared" si="5"/>
        <v>0</v>
      </c>
      <c r="AJ31" s="23"/>
      <c r="AK31" s="23"/>
      <c r="AL31" s="23"/>
      <c r="AM31" s="23"/>
      <c r="AN31" s="23">
        <f t="shared" si="6"/>
        <v>0</v>
      </c>
      <c r="AO31" s="23"/>
      <c r="AP31" s="23">
        <f t="shared" si="7"/>
        <v>0</v>
      </c>
      <c r="AQ31" s="23"/>
      <c r="AR31" s="23"/>
      <c r="AS31" s="23">
        <f t="shared" si="8"/>
        <v>0</v>
      </c>
      <c r="AT31" s="23"/>
      <c r="AU31" s="23">
        <f t="shared" si="9"/>
        <v>0</v>
      </c>
      <c r="AV31" s="24">
        <f t="shared" si="10"/>
        <v>0</v>
      </c>
      <c r="AW31" s="23">
        <f t="shared" si="11"/>
        <v>0</v>
      </c>
      <c r="AX31" s="24">
        <v>16450</v>
      </c>
      <c r="AY31" s="23">
        <f t="shared" si="12"/>
        <v>16450</v>
      </c>
      <c r="AZ31" s="23">
        <f t="shared" si="13"/>
        <v>709080540</v>
      </c>
      <c r="BA31" s="17">
        <v>1</v>
      </c>
    </row>
    <row r="32" ht="15.75" customHeight="1" spans="1:53">
      <c r="A32" s="117">
        <v>27</v>
      </c>
      <c r="B32" s="118" t="s">
        <v>566</v>
      </c>
      <c r="C32" s="22" t="s">
        <v>567</v>
      </c>
      <c r="D32" s="118" t="s">
        <v>499</v>
      </c>
      <c r="E32" s="119">
        <v>15702.9</v>
      </c>
      <c r="F32" s="22" t="s">
        <v>877</v>
      </c>
      <c r="G32" s="120">
        <v>0.001</v>
      </c>
      <c r="H32" s="22"/>
      <c r="I32" s="121" t="s">
        <v>876</v>
      </c>
      <c r="J32" s="21">
        <v>1</v>
      </c>
      <c r="K32" s="50">
        <v>1</v>
      </c>
      <c r="L32" s="119"/>
      <c r="M32" s="23"/>
      <c r="N32" s="21"/>
      <c r="O32" s="21"/>
      <c r="P32" s="23">
        <v>1</v>
      </c>
      <c r="Q32" s="23"/>
      <c r="R32" s="119">
        <v>0</v>
      </c>
      <c r="S32" s="119">
        <v>0</v>
      </c>
      <c r="T32" s="119">
        <v>0</v>
      </c>
      <c r="U32" s="119">
        <v>0</v>
      </c>
      <c r="V32" s="23">
        <v>1</v>
      </c>
      <c r="W32" s="23">
        <v>1</v>
      </c>
      <c r="X32" s="122"/>
      <c r="Y32" s="122"/>
      <c r="Z32" s="122"/>
      <c r="AA32" s="122"/>
      <c r="AB32" s="122"/>
      <c r="AC32" s="123"/>
      <c r="AD32" s="24">
        <v>1</v>
      </c>
      <c r="AE32" s="124">
        <f t="shared" si="3"/>
        <v>0</v>
      </c>
      <c r="AF32" s="24">
        <v>0</v>
      </c>
      <c r="AG32" s="24">
        <f t="shared" si="4"/>
        <v>0</v>
      </c>
      <c r="AH32" s="23">
        <v>1</v>
      </c>
      <c r="AI32" s="24">
        <f t="shared" si="5"/>
        <v>0</v>
      </c>
      <c r="AJ32" s="23"/>
      <c r="AK32" s="23"/>
      <c r="AL32" s="23"/>
      <c r="AM32" s="23"/>
      <c r="AN32" s="23">
        <f t="shared" si="6"/>
        <v>0</v>
      </c>
      <c r="AO32" s="23"/>
      <c r="AP32" s="23">
        <f t="shared" si="7"/>
        <v>0</v>
      </c>
      <c r="AQ32" s="23"/>
      <c r="AR32" s="23"/>
      <c r="AS32" s="23">
        <f t="shared" si="8"/>
        <v>0</v>
      </c>
      <c r="AT32" s="23"/>
      <c r="AU32" s="23">
        <f t="shared" si="9"/>
        <v>0</v>
      </c>
      <c r="AV32" s="24">
        <f t="shared" si="10"/>
        <v>0</v>
      </c>
      <c r="AW32" s="23">
        <f t="shared" si="11"/>
        <v>0</v>
      </c>
      <c r="AX32" s="24">
        <v>16550</v>
      </c>
      <c r="AY32" s="23">
        <f t="shared" si="12"/>
        <v>16550</v>
      </c>
      <c r="AZ32" s="23">
        <f t="shared" si="13"/>
        <v>259882995</v>
      </c>
      <c r="BA32" s="17">
        <v>1</v>
      </c>
    </row>
    <row r="33" ht="15.75" customHeight="1" spans="1:53">
      <c r="A33" s="117">
        <v>28</v>
      </c>
      <c r="B33" s="118" t="s">
        <v>570</v>
      </c>
      <c r="C33" s="22" t="s">
        <v>571</v>
      </c>
      <c r="D33" s="118" t="s">
        <v>124</v>
      </c>
      <c r="E33" s="119">
        <v>32.76</v>
      </c>
      <c r="F33" s="22"/>
      <c r="G33" s="120"/>
      <c r="H33" s="22"/>
      <c r="I33" s="121" t="s">
        <v>876</v>
      </c>
      <c r="J33" s="21">
        <v>1</v>
      </c>
      <c r="K33" s="50">
        <v>1</v>
      </c>
      <c r="L33" s="119"/>
      <c r="M33" s="23"/>
      <c r="N33" s="21"/>
      <c r="O33" s="21"/>
      <c r="P33" s="23">
        <v>1</v>
      </c>
      <c r="Q33" s="23"/>
      <c r="R33" s="119">
        <v>0</v>
      </c>
      <c r="S33" s="119">
        <v>0</v>
      </c>
      <c r="T33" s="119">
        <v>0</v>
      </c>
      <c r="U33" s="119">
        <v>0</v>
      </c>
      <c r="V33" s="23">
        <v>1</v>
      </c>
      <c r="W33" s="23">
        <v>1</v>
      </c>
      <c r="X33" s="122"/>
      <c r="Y33" s="122"/>
      <c r="Z33" s="122"/>
      <c r="AA33" s="122"/>
      <c r="AB33" s="122"/>
      <c r="AC33" s="123"/>
      <c r="AD33" s="24">
        <v>1</v>
      </c>
      <c r="AE33" s="124">
        <f t="shared" si="3"/>
        <v>0</v>
      </c>
      <c r="AF33" s="24">
        <v>0</v>
      </c>
      <c r="AG33" s="24">
        <f t="shared" si="4"/>
        <v>0</v>
      </c>
      <c r="AH33" s="23">
        <v>1</v>
      </c>
      <c r="AI33" s="24">
        <f t="shared" si="5"/>
        <v>0</v>
      </c>
      <c r="AJ33" s="23"/>
      <c r="AK33" s="23"/>
      <c r="AL33" s="23"/>
      <c r="AM33" s="23"/>
      <c r="AN33" s="23">
        <f t="shared" si="6"/>
        <v>0</v>
      </c>
      <c r="AO33" s="23"/>
      <c r="AP33" s="23">
        <f t="shared" si="7"/>
        <v>0</v>
      </c>
      <c r="AQ33" s="23"/>
      <c r="AR33" s="23"/>
      <c r="AS33" s="23">
        <f t="shared" si="8"/>
        <v>0</v>
      </c>
      <c r="AT33" s="23"/>
      <c r="AU33" s="23">
        <f t="shared" si="9"/>
        <v>0</v>
      </c>
      <c r="AV33" s="24">
        <f t="shared" si="10"/>
        <v>0</v>
      </c>
      <c r="AW33" s="23">
        <f t="shared" si="11"/>
        <v>0</v>
      </c>
      <c r="AX33" s="24">
        <v>10400</v>
      </c>
      <c r="AY33" s="23">
        <f t="shared" si="12"/>
        <v>10400</v>
      </c>
      <c r="AZ33" s="23">
        <f t="shared" si="13"/>
        <v>340704</v>
      </c>
      <c r="BA33" s="17">
        <v>1</v>
      </c>
    </row>
    <row r="34" ht="15.75" customHeight="1" spans="1:53">
      <c r="A34" s="117">
        <v>29</v>
      </c>
      <c r="B34" s="118" t="s">
        <v>574</v>
      </c>
      <c r="C34" s="22" t="s">
        <v>575</v>
      </c>
      <c r="D34" s="118" t="s">
        <v>499</v>
      </c>
      <c r="E34" s="119">
        <v>11342.337375</v>
      </c>
      <c r="F34" s="22" t="s">
        <v>882</v>
      </c>
      <c r="G34" s="120">
        <v>0.001</v>
      </c>
      <c r="H34" s="22"/>
      <c r="I34" s="121" t="s">
        <v>876</v>
      </c>
      <c r="J34" s="21">
        <v>1</v>
      </c>
      <c r="K34" s="50">
        <v>1</v>
      </c>
      <c r="L34" s="119"/>
      <c r="M34" s="23"/>
      <c r="N34" s="21"/>
      <c r="O34" s="21"/>
      <c r="P34" s="23">
        <v>1</v>
      </c>
      <c r="Q34" s="23"/>
      <c r="R34" s="119">
        <v>0</v>
      </c>
      <c r="S34" s="119">
        <v>0</v>
      </c>
      <c r="T34" s="119">
        <v>0</v>
      </c>
      <c r="U34" s="119">
        <v>0</v>
      </c>
      <c r="V34" s="23">
        <v>1</v>
      </c>
      <c r="W34" s="23">
        <v>1</v>
      </c>
      <c r="X34" s="122"/>
      <c r="Y34" s="122"/>
      <c r="Z34" s="122"/>
      <c r="AA34" s="122"/>
      <c r="AB34" s="122"/>
      <c r="AC34" s="123"/>
      <c r="AD34" s="24">
        <v>1</v>
      </c>
      <c r="AE34" s="124">
        <f t="shared" si="3"/>
        <v>0</v>
      </c>
      <c r="AF34" s="24">
        <v>0</v>
      </c>
      <c r="AG34" s="24">
        <f t="shared" si="4"/>
        <v>0</v>
      </c>
      <c r="AH34" s="23">
        <v>1</v>
      </c>
      <c r="AI34" s="24">
        <f t="shared" si="5"/>
        <v>0</v>
      </c>
      <c r="AJ34" s="23"/>
      <c r="AK34" s="23"/>
      <c r="AL34" s="23"/>
      <c r="AM34" s="23"/>
      <c r="AN34" s="23">
        <f t="shared" si="6"/>
        <v>0</v>
      </c>
      <c r="AO34" s="23"/>
      <c r="AP34" s="23">
        <f t="shared" si="7"/>
        <v>0</v>
      </c>
      <c r="AQ34" s="23"/>
      <c r="AR34" s="23"/>
      <c r="AS34" s="23">
        <f t="shared" si="8"/>
        <v>0</v>
      </c>
      <c r="AT34" s="23"/>
      <c r="AU34" s="23">
        <f t="shared" si="9"/>
        <v>0</v>
      </c>
      <c r="AV34" s="24">
        <f t="shared" si="10"/>
        <v>0</v>
      </c>
      <c r="AW34" s="23">
        <f t="shared" si="11"/>
        <v>0</v>
      </c>
      <c r="AX34" s="24">
        <v>1537.5</v>
      </c>
      <c r="AY34" s="23">
        <f t="shared" si="12"/>
        <v>1538</v>
      </c>
      <c r="AZ34" s="23">
        <f t="shared" si="13"/>
        <v>17444515</v>
      </c>
      <c r="BA34" s="17">
        <v>1</v>
      </c>
    </row>
    <row r="35" ht="28.5" customHeight="1" spans="1:53">
      <c r="A35" s="125">
        <v>30</v>
      </c>
      <c r="B35" s="126" t="s">
        <v>578</v>
      </c>
      <c r="C35" s="33" t="s">
        <v>579</v>
      </c>
      <c r="D35" s="126" t="s">
        <v>499</v>
      </c>
      <c r="E35" s="127">
        <v>137694.48925</v>
      </c>
      <c r="F35" s="33" t="s">
        <v>882</v>
      </c>
      <c r="G35" s="128">
        <v>0.001</v>
      </c>
      <c r="H35" s="33"/>
      <c r="I35" s="129" t="s">
        <v>876</v>
      </c>
      <c r="J35" s="130">
        <v>1</v>
      </c>
      <c r="K35" s="131">
        <v>1</v>
      </c>
      <c r="L35" s="127"/>
      <c r="M35" s="132"/>
      <c r="N35" s="130"/>
      <c r="O35" s="130"/>
      <c r="P35" s="132">
        <v>1</v>
      </c>
      <c r="Q35" s="132"/>
      <c r="R35" s="127">
        <v>0</v>
      </c>
      <c r="S35" s="127">
        <v>0</v>
      </c>
      <c r="T35" s="127">
        <v>0</v>
      </c>
      <c r="U35" s="127">
        <v>0</v>
      </c>
      <c r="V35" s="132">
        <v>1</v>
      </c>
      <c r="W35" s="132">
        <v>1</v>
      </c>
      <c r="X35" s="133"/>
      <c r="Y35" s="133"/>
      <c r="Z35" s="133"/>
      <c r="AA35" s="133"/>
      <c r="AB35" s="133"/>
      <c r="AC35" s="134"/>
      <c r="AD35" s="135">
        <v>1</v>
      </c>
      <c r="AE35" s="136">
        <f t="shared" si="3"/>
        <v>0</v>
      </c>
      <c r="AF35" s="135">
        <v>0</v>
      </c>
      <c r="AG35" s="135">
        <f t="shared" si="4"/>
        <v>0</v>
      </c>
      <c r="AH35" s="132">
        <v>1</v>
      </c>
      <c r="AI35" s="135">
        <f t="shared" si="5"/>
        <v>0</v>
      </c>
      <c r="AJ35" s="132"/>
      <c r="AK35" s="132"/>
      <c r="AL35" s="132"/>
      <c r="AM35" s="132"/>
      <c r="AN35" s="132">
        <f t="shared" si="6"/>
        <v>0</v>
      </c>
      <c r="AO35" s="132"/>
      <c r="AP35" s="132">
        <f t="shared" si="7"/>
        <v>0</v>
      </c>
      <c r="AQ35" s="132"/>
      <c r="AR35" s="132"/>
      <c r="AS35" s="132">
        <f t="shared" si="8"/>
        <v>0</v>
      </c>
      <c r="AT35" s="132"/>
      <c r="AU35" s="132">
        <f t="shared" si="9"/>
        <v>0</v>
      </c>
      <c r="AV35" s="135">
        <f t="shared" si="10"/>
        <v>0</v>
      </c>
      <c r="AW35" s="132">
        <f t="shared" si="11"/>
        <v>0</v>
      </c>
      <c r="AX35" s="135">
        <v>1556.019</v>
      </c>
      <c r="AY35" s="132">
        <f t="shared" si="12"/>
        <v>1556</v>
      </c>
      <c r="AZ35" s="132">
        <f t="shared" si="13"/>
        <v>214252625</v>
      </c>
      <c r="BA35" s="17">
        <v>1</v>
      </c>
    </row>
  </sheetData>
  <mergeCells count="46">
    <mergeCell ref="A1:AZ1"/>
    <mergeCell ref="A2:AZ2"/>
    <mergeCell ref="M4:T4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V4:V5"/>
    <mergeCell ref="W4:W5"/>
    <mergeCell ref="X4:X5"/>
    <mergeCell ref="Y4:Y5"/>
    <mergeCell ref="Z4:Z5"/>
    <mergeCell ref="AA4:AA5"/>
    <mergeCell ref="AB4:AB5"/>
    <mergeCell ref="AC4:AC5"/>
    <mergeCell ref="AD4:AD5"/>
    <mergeCell ref="AE4:AE5"/>
    <mergeCell ref="AF4:AF5"/>
    <mergeCell ref="AG4:AG5"/>
    <mergeCell ref="AH4:AH5"/>
    <mergeCell ref="AI4:AI5"/>
    <mergeCell ref="AJ4:AJ5"/>
    <mergeCell ref="AK4:AK5"/>
    <mergeCell ref="AL4:AL5"/>
    <mergeCell ref="AM4:AM5"/>
    <mergeCell ref="AN4:AN5"/>
    <mergeCell ref="AO4:AO5"/>
    <mergeCell ref="AP4:AP5"/>
    <mergeCell ref="AQ4:AQ5"/>
    <mergeCell ref="AR4:AR5"/>
    <mergeCell ref="AS4:AS5"/>
    <mergeCell ref="AT4:AT5"/>
    <mergeCell ref="AU4:AU5"/>
    <mergeCell ref="AV4:AV5"/>
    <mergeCell ref="AW4:AW5"/>
    <mergeCell ref="AX4:AX5"/>
    <mergeCell ref="AY4:AY5"/>
    <mergeCell ref="AZ4:AZ5"/>
  </mergeCells>
  <pageMargins left="1.02083333333333" right="0" top="0.0416666666666667" bottom="0.208333333333333" header="0.572916666666667" footer="0.40625"/>
  <pageSetup paperSize="9" orientation="landscape" blackAndWhite="1" useFirstPageNumber="1"/>
  <headerFooter alignWithMargins="0">
    <oddFooter>&amp;C&amp;P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SheetLayoutView="60" workbookViewId="0">
      <selection activeCell="A1" sqref="A1"/>
    </sheetView>
  </sheetViews>
  <sheetFormatPr defaultColWidth="10" defaultRowHeight="15" customHeight="1"/>
  <cols>
    <col min="1" max="16384" width="10" style="6"/>
  </cols>
  <sheetData/>
  <pageMargins left="0.65625" right="0" top="0.0416666666666667" bottom="0.208333333333333" header="0.572916666666667" footer="0.40625"/>
  <pageSetup paperSize="9" orientation="landscape" blackAndWhite="1" useFirstPageNumber="1"/>
  <headerFooter alignWithMargins="0">
    <oddFooter>&amp;C&amp;P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"/>
  <sheetViews>
    <sheetView zoomScaleSheetLayoutView="60" workbookViewId="0">
      <selection activeCell="A1" sqref="A1:H1"/>
    </sheetView>
  </sheetViews>
  <sheetFormatPr defaultColWidth="10" defaultRowHeight="15" customHeight="1" outlineLevelCol="7"/>
  <cols>
    <col min="1" max="1" width="6.5" style="17" customWidth="1"/>
    <col min="2" max="2" width="13.3333333333333" style="17" customWidth="1"/>
    <col min="3" max="3" width="35.8333333333333" style="17" customWidth="1"/>
    <col min="4" max="4" width="9" style="17" customWidth="1"/>
    <col min="5" max="5" width="12.5" style="17" customWidth="1"/>
    <col min="6" max="6" width="15" style="17" customWidth="1"/>
    <col min="7" max="7" width="7.16666666666667" style="17" customWidth="1"/>
    <col min="8" max="8" width="15" style="17" customWidth="1"/>
    <col min="9" max="16384" width="10" style="17"/>
  </cols>
  <sheetData>
    <row r="1" ht="26.25" customHeight="1" spans="1:1">
      <c r="A1" s="8" t="s">
        <v>883</v>
      </c>
    </row>
  </sheetData>
  <mergeCells count="1">
    <mergeCell ref="A1:H1"/>
  </mergeCells>
  <pageMargins left="1.22916666666667" right="0" top="0.0416666666666667" bottom="0.208333333333333" header="0.572916666666667" footer="0.40625"/>
  <pageSetup paperSize="9" orientation="portrait" blackAndWhite="1" useFirstPageNumber="1"/>
  <headerFooter alignWithMargins="0">
    <oddFooter>&amp;C&amp;P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"/>
  <sheetViews>
    <sheetView zoomScaleSheetLayoutView="60" workbookViewId="0">
      <selection activeCell="A1" sqref="A1:L1"/>
    </sheetView>
  </sheetViews>
  <sheetFormatPr defaultColWidth="10" defaultRowHeight="15" customHeight="1" outlineLevelRow="2"/>
  <cols>
    <col min="1" max="1" width="6.5" style="17" customWidth="1"/>
    <col min="2" max="2" width="12.1666666666667" style="17" customWidth="1"/>
    <col min="3" max="3" width="43.3333333333333" style="17" customWidth="1"/>
    <col min="4" max="4" width="9.33333333333333" style="17" customWidth="1"/>
    <col min="5" max="8" width="13.3333333333333" style="17" customWidth="1"/>
    <col min="9" max="11" width="14.1666666666667" style="17" customWidth="1"/>
    <col min="12" max="12" width="14.1666666666667" style="17" hidden="1" customWidth="1"/>
    <col min="13" max="13" width="10" style="17" hidden="1" customWidth="1"/>
    <col min="14" max="16384" width="10" style="17"/>
  </cols>
  <sheetData>
    <row r="1" ht="26.25" customHeight="1" spans="1:1">
      <c r="A1" s="8" t="s">
        <v>884</v>
      </c>
    </row>
    <row r="2" ht="30" customHeight="1" spans="1:1">
      <c r="A2" s="9" t="s">
        <v>2</v>
      </c>
    </row>
    <row r="3" ht="37.5" customHeight="1" spans="1:1">
      <c r="A3" s="10" t="s">
        <v>3</v>
      </c>
    </row>
  </sheetData>
  <mergeCells count="3">
    <mergeCell ref="A1:L1"/>
    <mergeCell ref="A2:L2"/>
    <mergeCell ref="A3:L3"/>
  </mergeCells>
  <pageMargins left="1.22916666666667" right="0" top="0.0416666666666667" bottom="0.208333333333333" header="0.572916666666667" footer="0.40625"/>
  <pageSetup paperSize="9" orientation="landscape" blackAndWhite="1" useFirstPageNumber="1"/>
  <headerFooter alignWithMargins="0">
    <oddFooter>&amp;C&amp;P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6"/>
  <sheetViews>
    <sheetView zoomScale="85" zoomScaleNormal="85" zoomScaleSheetLayoutView="60" topLeftCell="A28" workbookViewId="0">
      <selection activeCell="C24" sqref="C24"/>
    </sheetView>
  </sheetViews>
  <sheetFormatPr defaultColWidth="10" defaultRowHeight="15" customHeight="1" outlineLevelCol="7"/>
  <cols>
    <col min="1" max="1" width="6.66666666666667" style="6" customWidth="1"/>
    <col min="2" max="2" width="71.6666666666667" style="6" customWidth="1"/>
    <col min="3" max="3" width="13.3333333333333" style="6" customWidth="1"/>
    <col min="4" max="4" width="36.6666666666667" style="6" customWidth="1"/>
    <col min="5" max="7" width="10" style="6" hidden="1" customWidth="1"/>
    <col min="8" max="8" width="25" style="6" customWidth="1"/>
    <col min="9" max="16384" width="10" style="6"/>
  </cols>
  <sheetData>
    <row r="1" ht="26.25" customHeight="1" spans="1:8">
      <c r="A1" s="8" t="s">
        <v>885</v>
      </c>
    </row>
    <row r="2" ht="18.75" customHeight="1" spans="1:8">
      <c r="A2" s="87" t="s">
        <v>886</v>
      </c>
    </row>
    <row r="3" ht="32.25" customHeight="1" spans="1:8">
      <c r="A3" s="87" t="s">
        <v>887</v>
      </c>
    </row>
    <row r="4" ht="32.25" customHeight="1" spans="1:8">
      <c r="A4" s="87" t="s">
        <v>888</v>
      </c>
    </row>
    <row r="5" ht="18.75" customHeight="1" spans="1:8">
      <c r="A5" s="87" t="s">
        <v>889</v>
      </c>
    </row>
    <row r="6" ht="30" customHeight="1" spans="1:8">
      <c r="A6" s="18" t="s">
        <v>4</v>
      </c>
      <c r="B6" s="19" t="s">
        <v>890</v>
      </c>
      <c r="C6" s="19" t="s">
        <v>726</v>
      </c>
      <c r="D6" s="19" t="s">
        <v>891</v>
      </c>
      <c r="E6" s="19"/>
      <c r="F6" s="19"/>
      <c r="G6" s="19" t="s">
        <v>469</v>
      </c>
      <c r="H6" s="19" t="s">
        <v>892</v>
      </c>
    </row>
    <row r="7" ht="15.75" customHeight="1" spans="1:8">
      <c r="A7" s="20" t="s">
        <v>473</v>
      </c>
      <c r="B7" s="22" t="s">
        <v>893</v>
      </c>
      <c r="C7" s="21"/>
      <c r="D7" s="21"/>
      <c r="E7" s="22"/>
      <c r="F7" s="22"/>
      <c r="G7" s="21"/>
      <c r="H7" s="25">
        <f>H18</f>
        <v>5101364193.31058</v>
      </c>
    </row>
    <row r="8" ht="15.75" customHeight="1" spans="1:8">
      <c r="A8" s="88" t="s">
        <v>894</v>
      </c>
      <c r="B8" s="89" t="s">
        <v>895</v>
      </c>
      <c r="C8" s="90" t="s">
        <v>896</v>
      </c>
      <c r="D8" s="21" t="str">
        <f>C11</f>
        <v>A</v>
      </c>
      <c r="E8" s="89"/>
      <c r="F8" s="89"/>
      <c r="G8" s="90"/>
      <c r="H8" s="91">
        <f>H11</f>
        <v>3095635412.65182</v>
      </c>
    </row>
    <row r="9" ht="15.75" customHeight="1" spans="1:8">
      <c r="A9" s="20"/>
      <c r="B9" s="22" t="s">
        <v>897</v>
      </c>
      <c r="C9" s="21" t="s">
        <v>898</v>
      </c>
      <c r="D9" s="21" t="s">
        <v>899</v>
      </c>
      <c r="E9" s="22"/>
      <c r="F9" s="22"/>
      <c r="G9" s="21"/>
      <c r="H9" s="25">
        <v>3049184067.081</v>
      </c>
    </row>
    <row r="10" ht="15.75" customHeight="1" spans="1:8">
      <c r="A10" s="20"/>
      <c r="B10" s="22" t="s">
        <v>900</v>
      </c>
      <c r="C10" s="21" t="s">
        <v>901</v>
      </c>
      <c r="D10" s="21" t="s">
        <v>902</v>
      </c>
      <c r="E10" s="22"/>
      <c r="F10" s="22"/>
      <c r="G10" s="21"/>
      <c r="H10" s="25">
        <v>46451345.5708162</v>
      </c>
    </row>
    <row r="11" ht="15.75" customHeight="1" spans="1:8">
      <c r="A11" s="20"/>
      <c r="B11" s="22" t="s">
        <v>903</v>
      </c>
      <c r="C11" s="21" t="s">
        <v>904</v>
      </c>
      <c r="D11" s="21" t="s">
        <v>905</v>
      </c>
      <c r="E11" s="22"/>
      <c r="F11" s="22"/>
      <c r="G11" s="21"/>
      <c r="H11" s="25">
        <f>H9+H10</f>
        <v>3095635412.65182</v>
      </c>
    </row>
    <row r="12" ht="15.75" customHeight="1" spans="1:8">
      <c r="A12" s="88" t="s">
        <v>906</v>
      </c>
      <c r="B12" s="89" t="s">
        <v>907</v>
      </c>
      <c r="C12" s="90" t="s">
        <v>908</v>
      </c>
      <c r="D12" s="21" t="str">
        <f>C13</f>
        <v>B1</v>
      </c>
      <c r="E12" s="89"/>
      <c r="F12" s="89"/>
      <c r="G12" s="90"/>
      <c r="H12" s="91">
        <f>H13</f>
        <v>935383177.894</v>
      </c>
    </row>
    <row r="13" ht="15.75" customHeight="1" spans="1:8">
      <c r="A13" s="20"/>
      <c r="B13" s="22" t="s">
        <v>897</v>
      </c>
      <c r="C13" s="21" t="s">
        <v>909</v>
      </c>
      <c r="D13" s="21" t="s">
        <v>899</v>
      </c>
      <c r="E13" s="22"/>
      <c r="F13" s="22"/>
      <c r="G13" s="21"/>
      <c r="H13" s="25">
        <v>935383177.894</v>
      </c>
    </row>
    <row r="14" ht="15.75" customHeight="1" spans="1:8">
      <c r="A14" s="88" t="s">
        <v>910</v>
      </c>
      <c r="B14" s="89" t="s">
        <v>911</v>
      </c>
      <c r="C14" s="90" t="s">
        <v>912</v>
      </c>
      <c r="D14" s="21" t="str">
        <f>C17</f>
        <v>C</v>
      </c>
      <c r="E14" s="89"/>
      <c r="F14" s="89"/>
      <c r="G14" s="90"/>
      <c r="H14" s="91">
        <f>H17</f>
        <v>1070345602.76477</v>
      </c>
    </row>
    <row r="15" ht="15.75" customHeight="1" spans="1:8">
      <c r="A15" s="20"/>
      <c r="B15" s="22" t="s">
        <v>897</v>
      </c>
      <c r="C15" s="21" t="s">
        <v>913</v>
      </c>
      <c r="D15" s="21" t="s">
        <v>899</v>
      </c>
      <c r="E15" s="22"/>
      <c r="F15" s="22"/>
      <c r="G15" s="21"/>
      <c r="H15" s="25">
        <v>1063212030.391</v>
      </c>
    </row>
    <row r="16" ht="15.75" customHeight="1" spans="1:8">
      <c r="A16" s="20"/>
      <c r="B16" s="22" t="s">
        <v>914</v>
      </c>
      <c r="C16" s="21" t="s">
        <v>915</v>
      </c>
      <c r="D16" s="21" t="s">
        <v>902</v>
      </c>
      <c r="E16" s="22"/>
      <c r="F16" s="22"/>
      <c r="G16" s="21"/>
      <c r="H16" s="25">
        <v>7133572.37376675</v>
      </c>
    </row>
    <row r="17" ht="15.75" customHeight="1" spans="1:8">
      <c r="A17" s="20"/>
      <c r="B17" s="22" t="s">
        <v>903</v>
      </c>
      <c r="C17" s="21" t="s">
        <v>916</v>
      </c>
      <c r="D17" s="21" t="s">
        <v>917</v>
      </c>
      <c r="E17" s="22"/>
      <c r="F17" s="22"/>
      <c r="G17" s="21"/>
      <c r="H17" s="25">
        <f>H15+H16</f>
        <v>1070345602.76477</v>
      </c>
    </row>
    <row r="18" ht="15.75" customHeight="1" spans="1:8">
      <c r="A18" s="38" t="str">
        <f>""</f>
        <v/>
      </c>
      <c r="B18" s="40" t="s">
        <v>918</v>
      </c>
      <c r="C18" s="39" t="s">
        <v>919</v>
      </c>
      <c r="D18" s="21" t="s">
        <v>920</v>
      </c>
      <c r="E18" s="40"/>
      <c r="F18" s="40"/>
      <c r="G18" s="92"/>
      <c r="H18" s="42">
        <f>H8+H12+H14</f>
        <v>5101364193.31058</v>
      </c>
    </row>
    <row r="19" ht="15.75" customHeight="1" spans="1:8">
      <c r="A19" s="20" t="s">
        <v>582</v>
      </c>
      <c r="B19" s="22" t="s">
        <v>921</v>
      </c>
      <c r="C19" s="21" t="str">
        <f>""</f>
        <v/>
      </c>
      <c r="D19" s="21" t="str">
        <f>""</f>
        <v/>
      </c>
      <c r="E19" s="22"/>
      <c r="F19" s="22"/>
      <c r="G19" s="93"/>
      <c r="H19" s="25">
        <f>H22</f>
        <v>382602314.498294</v>
      </c>
    </row>
    <row r="20" ht="15.75" customHeight="1" spans="1:8">
      <c r="A20" s="20" t="s">
        <v>894</v>
      </c>
      <c r="B20" s="22" t="s">
        <v>922</v>
      </c>
      <c r="C20" s="21" t="s">
        <v>916</v>
      </c>
      <c r="D20" s="21" t="s">
        <v>923</v>
      </c>
      <c r="E20" s="22"/>
      <c r="F20" s="22"/>
      <c r="G20" s="93" t="s">
        <v>924</v>
      </c>
      <c r="H20" s="25">
        <v>280575030.632082</v>
      </c>
    </row>
    <row r="21" ht="28.5" customHeight="1" spans="1:8">
      <c r="A21" s="20" t="s">
        <v>906</v>
      </c>
      <c r="B21" s="22" t="s">
        <v>925</v>
      </c>
      <c r="C21" s="21" t="s">
        <v>53</v>
      </c>
      <c r="D21" s="21" t="s">
        <v>926</v>
      </c>
      <c r="E21" s="22"/>
      <c r="F21" s="22"/>
      <c r="G21" s="93" t="s">
        <v>927</v>
      </c>
      <c r="H21" s="25">
        <v>102027283.866212</v>
      </c>
    </row>
    <row r="22" ht="15.75" customHeight="1" spans="1:8">
      <c r="A22" s="38" t="str">
        <f>""</f>
        <v/>
      </c>
      <c r="B22" s="40" t="s">
        <v>928</v>
      </c>
      <c r="C22" s="39" t="s">
        <v>929</v>
      </c>
      <c r="D22" s="21" t="s">
        <v>930</v>
      </c>
      <c r="E22" s="40"/>
      <c r="F22" s="40"/>
      <c r="G22" s="92"/>
      <c r="H22" s="42">
        <f>SUM(H20:H21)</f>
        <v>382602314.498294</v>
      </c>
    </row>
    <row r="23" ht="15.75" customHeight="1" spans="1:8">
      <c r="A23" s="20" t="s">
        <v>592</v>
      </c>
      <c r="B23" s="22" t="s">
        <v>931</v>
      </c>
      <c r="C23" s="21" t="s">
        <v>932</v>
      </c>
      <c r="D23" s="21" t="s">
        <v>933</v>
      </c>
      <c r="E23" s="22"/>
      <c r="F23" s="22"/>
      <c r="G23" s="93" t="s">
        <v>924</v>
      </c>
      <c r="H23" s="25">
        <v>301618157.929488</v>
      </c>
    </row>
    <row r="24" ht="15.75" customHeight="1" spans="1:8">
      <c r="A24" s="20" t="str">
        <f>""</f>
        <v/>
      </c>
      <c r="B24" s="22" t="s">
        <v>934</v>
      </c>
      <c r="C24" s="21" t="s">
        <v>935</v>
      </c>
      <c r="D24" s="21" t="s">
        <v>936</v>
      </c>
      <c r="E24" s="22"/>
      <c r="F24" s="22"/>
      <c r="G24" s="93"/>
      <c r="H24" s="25">
        <f>H18+H22+H23</f>
        <v>5785584665.73837</v>
      </c>
    </row>
    <row r="25" ht="15.75" customHeight="1" spans="1:8">
      <c r="A25" s="20" t="s">
        <v>937</v>
      </c>
      <c r="B25" s="22" t="s">
        <v>938</v>
      </c>
      <c r="C25" s="21" t="s">
        <v>939</v>
      </c>
      <c r="D25" s="21" t="s">
        <v>940</v>
      </c>
      <c r="E25" s="54">
        <f>G25</f>
        <v>0.08</v>
      </c>
      <c r="F25" s="22"/>
      <c r="G25" s="94">
        <v>0.08</v>
      </c>
      <c r="H25" s="25">
        <f>E25*H24</f>
        <v>462846773.259069</v>
      </c>
    </row>
    <row r="26" ht="15.75" customHeight="1" spans="1:8">
      <c r="A26" s="20" t="str">
        <f>""</f>
        <v/>
      </c>
      <c r="B26" s="22" t="s">
        <v>941</v>
      </c>
      <c r="C26" s="21" t="s">
        <v>942</v>
      </c>
      <c r="D26" s="21" t="s">
        <v>943</v>
      </c>
      <c r="E26" s="55"/>
      <c r="F26" s="22"/>
      <c r="G26" s="95"/>
      <c r="H26" s="25">
        <f>H24+H25</f>
        <v>6248431438.99744</v>
      </c>
    </row>
    <row r="27" ht="15.75" customHeight="1" spans="1:8">
      <c r="A27" s="20" t="s">
        <v>944</v>
      </c>
      <c r="B27" s="22" t="s">
        <v>945</v>
      </c>
      <c r="C27" s="21" t="s">
        <v>946</v>
      </c>
      <c r="D27" s="21" t="s">
        <v>947</v>
      </c>
      <c r="E27" s="55">
        <f>G27</f>
        <v>0.011</v>
      </c>
      <c r="F27" s="22"/>
      <c r="G27" s="95">
        <v>0.011</v>
      </c>
      <c r="H27" s="25">
        <f>E27*H26</f>
        <v>68732745.8289718</v>
      </c>
    </row>
    <row r="28" ht="15.75" customHeight="1" spans="1:8">
      <c r="A28" s="38" t="str">
        <f>""</f>
        <v/>
      </c>
      <c r="B28" s="39" t="s">
        <v>948</v>
      </c>
      <c r="C28" s="39" t="s">
        <v>949</v>
      </c>
      <c r="D28" s="21" t="str">
        <f>""</f>
        <v/>
      </c>
      <c r="E28" s="96"/>
      <c r="F28" s="40"/>
      <c r="G28" s="97"/>
      <c r="H28" s="42">
        <f>ROUND(H26+H27,0)</f>
        <v>6317164185</v>
      </c>
    </row>
    <row r="29" ht="15.75" customHeight="1" spans="1:8">
      <c r="A29" s="98"/>
      <c r="B29" s="99" t="s">
        <v>950</v>
      </c>
      <c r="C29" s="99"/>
      <c r="D29" s="100"/>
      <c r="E29" s="101"/>
      <c r="F29" s="101"/>
      <c r="G29" s="99"/>
      <c r="H29" s="102">
        <f>ROUND(H28,-3)</f>
        <v>6317164000</v>
      </c>
    </row>
    <row r="30" ht="30" customHeight="1" spans="1:8">
      <c r="A30" s="103" t="s">
        <v>951</v>
      </c>
      <c r="B30" s="104"/>
      <c r="C30" s="105"/>
      <c r="D30" s="31"/>
      <c r="E30" s="104"/>
      <c r="F30" s="104"/>
      <c r="G30" s="105"/>
      <c r="H30" s="106"/>
    </row>
    <row r="31" ht="26.25" customHeight="1" spans="1:8">
      <c r="A31" s="8" t="str">
        <f>A1</f>
        <v>BẢNG TỔNG HỢP DỰ TOÁN CHI PHÍ XÂY DỰNG</v>
      </c>
    </row>
    <row r="32" ht="18.75" customHeight="1" spans="1:8">
      <c r="A32" s="87" t="str">
        <f>A2</f>
        <v>Tên dự án: .</v>
      </c>
    </row>
    <row r="33" ht="32.25" customHeight="1" spans="1:8">
      <c r="A33" s="87" t="str">
        <f>A3</f>
        <v>Tên công trình: XÂY DỰNG CỐNG HỘP ĐOẠN TỪ NHÀ ÔNG ĐÈN ĐẾN NHÀ BÀ LANH THÔN PHONG CẦU, XÃ KIẾN MINH</v>
      </c>
    </row>
    <row r="34" ht="32.25" customHeight="1" spans="1:8">
      <c r="A34" s="87" t="s">
        <v>952</v>
      </c>
    </row>
    <row r="35" ht="18.75" customHeight="1" spans="1:8">
      <c r="A35" s="87" t="str">
        <f>A5</f>
        <v>Thời điểm lập: .</v>
      </c>
    </row>
    <row r="36" ht="30" customHeight="1" spans="1:8">
      <c r="A36" s="18" t="str">
        <f>A6</f>
        <v>STT</v>
      </c>
      <c r="B36" s="19" t="str">
        <f t="shared" ref="B36:H36" si="0">B6</f>
        <v>Nội dung chi phí</v>
      </c>
      <c r="C36" s="19" t="str">
        <f t="shared" si="0"/>
        <v>Ký hiệu</v>
      </c>
      <c r="D36" s="19" t="str">
        <f t="shared" si="0"/>
        <v>Cách tính</v>
      </c>
      <c r="E36" s="19">
        <f t="shared" si="0"/>
        <v>0</v>
      </c>
      <c r="F36" s="19">
        <f t="shared" si="0"/>
        <v>0</v>
      </c>
      <c r="G36" s="19" t="str">
        <f t="shared" si="0"/>
        <v>Hệ số</v>
      </c>
      <c r="H36" s="19" t="str">
        <f t="shared" si="0"/>
        <v>Giá trị
(đ)</v>
      </c>
    </row>
    <row r="37" ht="15.75" customHeight="1" spans="1:8">
      <c r="A37" s="20" t="s">
        <v>473</v>
      </c>
      <c r="B37" s="22" t="s">
        <v>893</v>
      </c>
      <c r="C37" s="21"/>
      <c r="D37" s="21"/>
      <c r="E37" s="22"/>
      <c r="F37" s="22"/>
      <c r="G37" s="21"/>
      <c r="H37" s="25">
        <f>H44</f>
        <v>155225632.597</v>
      </c>
    </row>
    <row r="38" ht="15.75" customHeight="1" spans="1:8">
      <c r="A38" s="88" t="s">
        <v>894</v>
      </c>
      <c r="B38" s="89" t="s">
        <v>895</v>
      </c>
      <c r="C38" s="90" t="s">
        <v>896</v>
      </c>
      <c r="D38" s="21" t="str">
        <f>C39</f>
        <v>A1</v>
      </c>
      <c r="E38" s="89"/>
      <c r="F38" s="89"/>
      <c r="G38" s="90"/>
      <c r="H38" s="91">
        <f>H39</f>
        <v>0</v>
      </c>
    </row>
    <row r="39" ht="15.75" customHeight="1" spans="1:8">
      <c r="A39" s="20"/>
      <c r="B39" s="22" t="s">
        <v>897</v>
      </c>
      <c r="C39" s="21" t="s">
        <v>898</v>
      </c>
      <c r="D39" s="21" t="s">
        <v>899</v>
      </c>
      <c r="E39" s="22"/>
      <c r="F39" s="22"/>
      <c r="G39" s="21"/>
      <c r="H39" s="25">
        <v>0</v>
      </c>
    </row>
    <row r="40" ht="15.75" customHeight="1" spans="1:8">
      <c r="A40" s="88" t="s">
        <v>906</v>
      </c>
      <c r="B40" s="89" t="s">
        <v>907</v>
      </c>
      <c r="C40" s="90" t="s">
        <v>908</v>
      </c>
      <c r="D40" s="21" t="str">
        <f>C41</f>
        <v>B1</v>
      </c>
      <c r="E40" s="89"/>
      <c r="F40" s="89"/>
      <c r="G40" s="90"/>
      <c r="H40" s="91">
        <f>H41</f>
        <v>155225632.597</v>
      </c>
    </row>
    <row r="41" ht="15.75" customHeight="1" spans="1:8">
      <c r="A41" s="20"/>
      <c r="B41" s="22" t="s">
        <v>897</v>
      </c>
      <c r="C41" s="21" t="s">
        <v>909</v>
      </c>
      <c r="D41" s="21" t="s">
        <v>899</v>
      </c>
      <c r="E41" s="22"/>
      <c r="F41" s="22"/>
      <c r="G41" s="21"/>
      <c r="H41" s="25">
        <v>155225632.597</v>
      </c>
    </row>
    <row r="42" ht="15.75" customHeight="1" spans="1:8">
      <c r="A42" s="88" t="s">
        <v>910</v>
      </c>
      <c r="B42" s="89" t="s">
        <v>911</v>
      </c>
      <c r="C42" s="90" t="s">
        <v>912</v>
      </c>
      <c r="D42" s="21" t="str">
        <f>C43</f>
        <v>C1</v>
      </c>
      <c r="E42" s="89"/>
      <c r="F42" s="89"/>
      <c r="G42" s="90"/>
      <c r="H42" s="91">
        <f>H43</f>
        <v>0</v>
      </c>
    </row>
    <row r="43" ht="15.75" customHeight="1" spans="1:8">
      <c r="A43" s="20"/>
      <c r="B43" s="22" t="s">
        <v>897</v>
      </c>
      <c r="C43" s="21" t="s">
        <v>913</v>
      </c>
      <c r="D43" s="21" t="s">
        <v>899</v>
      </c>
      <c r="E43" s="22"/>
      <c r="F43" s="22"/>
      <c r="G43" s="21"/>
      <c r="H43" s="25">
        <v>0</v>
      </c>
    </row>
    <row r="44" ht="15.75" customHeight="1" spans="1:8">
      <c r="A44" s="38" t="str">
        <f>""</f>
        <v/>
      </c>
      <c r="B44" s="40" t="s">
        <v>918</v>
      </c>
      <c r="C44" s="39" t="s">
        <v>919</v>
      </c>
      <c r="D44" s="21" t="s">
        <v>920</v>
      </c>
      <c r="E44" s="40"/>
      <c r="F44" s="40"/>
      <c r="G44" s="92"/>
      <c r="H44" s="42">
        <f>H38+H40+H42</f>
        <v>155225632.597</v>
      </c>
    </row>
    <row r="45" ht="15.75" customHeight="1" spans="1:8">
      <c r="A45" s="20" t="s">
        <v>582</v>
      </c>
      <c r="B45" s="22" t="s">
        <v>921</v>
      </c>
      <c r="C45" s="21" t="str">
        <f>""</f>
        <v/>
      </c>
      <c r="D45" s="21" t="str">
        <f>""</f>
        <v/>
      </c>
      <c r="E45" s="22"/>
      <c r="F45" s="22"/>
      <c r="G45" s="93"/>
      <c r="H45" s="25">
        <f>H48</f>
        <v>11641922.444775</v>
      </c>
    </row>
    <row r="46" ht="15.75" customHeight="1" spans="1:8">
      <c r="A46" s="20" t="s">
        <v>894</v>
      </c>
      <c r="B46" s="22" t="s">
        <v>922</v>
      </c>
      <c r="C46" s="21" t="s">
        <v>916</v>
      </c>
      <c r="D46" s="21" t="s">
        <v>923</v>
      </c>
      <c r="E46" s="22"/>
      <c r="F46" s="22"/>
      <c r="G46" s="93" t="s">
        <v>924</v>
      </c>
      <c r="H46" s="25">
        <v>8537409.792835</v>
      </c>
    </row>
    <row r="47" ht="28.5" customHeight="1" spans="1:8">
      <c r="A47" s="20" t="s">
        <v>906</v>
      </c>
      <c r="B47" s="22" t="s">
        <v>925</v>
      </c>
      <c r="C47" s="21" t="s">
        <v>53</v>
      </c>
      <c r="D47" s="21" t="s">
        <v>926</v>
      </c>
      <c r="E47" s="22"/>
      <c r="F47" s="22"/>
      <c r="G47" s="93" t="s">
        <v>927</v>
      </c>
      <c r="H47" s="25">
        <v>3104512.65194</v>
      </c>
    </row>
    <row r="48" ht="15.75" customHeight="1" spans="1:8">
      <c r="A48" s="38" t="str">
        <f>""</f>
        <v/>
      </c>
      <c r="B48" s="40" t="s">
        <v>928</v>
      </c>
      <c r="C48" s="39" t="s">
        <v>929</v>
      </c>
      <c r="D48" s="21" t="s">
        <v>930</v>
      </c>
      <c r="E48" s="40"/>
      <c r="F48" s="40"/>
      <c r="G48" s="92"/>
      <c r="H48" s="42">
        <f>SUM(H46:H47)</f>
        <v>11641922.444775</v>
      </c>
    </row>
    <row r="49" ht="15.75" customHeight="1" spans="1:8">
      <c r="A49" s="20" t="s">
        <v>592</v>
      </c>
      <c r="B49" s="22" t="s">
        <v>931</v>
      </c>
      <c r="C49" s="21" t="s">
        <v>932</v>
      </c>
      <c r="D49" s="21" t="s">
        <v>933</v>
      </c>
      <c r="E49" s="22"/>
      <c r="F49" s="22"/>
      <c r="G49" s="93" t="s">
        <v>924</v>
      </c>
      <c r="H49" s="25">
        <v>9177715.52729762</v>
      </c>
    </row>
    <row r="50" ht="15.75" customHeight="1" spans="1:8">
      <c r="A50" s="20" t="str">
        <f>""</f>
        <v/>
      </c>
      <c r="B50" s="22" t="s">
        <v>934</v>
      </c>
      <c r="C50" s="21" t="s">
        <v>935</v>
      </c>
      <c r="D50" s="21" t="s">
        <v>936</v>
      </c>
      <c r="E50" s="22"/>
      <c r="F50" s="22"/>
      <c r="G50" s="93"/>
      <c r="H50" s="25">
        <f>H44+H48+H49</f>
        <v>176045270.569073</v>
      </c>
    </row>
    <row r="51" ht="15.75" customHeight="1" spans="1:8">
      <c r="A51" s="20" t="s">
        <v>937</v>
      </c>
      <c r="B51" s="22" t="s">
        <v>938</v>
      </c>
      <c r="C51" s="21" t="s">
        <v>939</v>
      </c>
      <c r="D51" s="21" t="s">
        <v>940</v>
      </c>
      <c r="E51" s="54">
        <f>G51</f>
        <v>0.08</v>
      </c>
      <c r="F51" s="22"/>
      <c r="G51" s="94">
        <v>0.08</v>
      </c>
      <c r="H51" s="25">
        <f>E51*H50</f>
        <v>14083621.6455258</v>
      </c>
    </row>
    <row r="52" ht="15.75" customHeight="1" spans="1:8">
      <c r="A52" s="20" t="str">
        <f>""</f>
        <v/>
      </c>
      <c r="B52" s="22" t="s">
        <v>941</v>
      </c>
      <c r="C52" s="21" t="s">
        <v>942</v>
      </c>
      <c r="D52" s="21" t="s">
        <v>943</v>
      </c>
      <c r="E52" s="55"/>
      <c r="F52" s="22"/>
      <c r="G52" s="95"/>
      <c r="H52" s="25">
        <f>H50+H51</f>
        <v>190128892.214598</v>
      </c>
    </row>
    <row r="53" ht="15.75" customHeight="1" spans="1:8">
      <c r="A53" s="20" t="s">
        <v>944</v>
      </c>
      <c r="B53" s="22" t="s">
        <v>945</v>
      </c>
      <c r="C53" s="21" t="s">
        <v>946</v>
      </c>
      <c r="D53" s="21" t="s">
        <v>947</v>
      </c>
      <c r="E53" s="55">
        <f>G53</f>
        <v>0.011</v>
      </c>
      <c r="F53" s="22"/>
      <c r="G53" s="95">
        <v>0.011</v>
      </c>
      <c r="H53" s="25">
        <f>E53*H52</f>
        <v>2091417.81436058</v>
      </c>
    </row>
    <row r="54" ht="15.75" customHeight="1" spans="1:8">
      <c r="A54" s="38" t="str">
        <f>""</f>
        <v/>
      </c>
      <c r="B54" s="39" t="s">
        <v>948</v>
      </c>
      <c r="C54" s="39" t="s">
        <v>949</v>
      </c>
      <c r="D54" s="21" t="str">
        <f>""</f>
        <v/>
      </c>
      <c r="E54" s="96"/>
      <c r="F54" s="40"/>
      <c r="G54" s="97"/>
      <c r="H54" s="42">
        <f>ROUND(H52+H53,0)</f>
        <v>192220310</v>
      </c>
    </row>
    <row r="55" ht="15.75" customHeight="1" spans="1:8">
      <c r="A55" s="98"/>
      <c r="B55" s="99" t="s">
        <v>950</v>
      </c>
      <c r="C55" s="99"/>
      <c r="D55" s="100"/>
      <c r="E55" s="101"/>
      <c r="F55" s="101"/>
      <c r="G55" s="99"/>
      <c r="H55" s="102">
        <f>ROUND(H54,-3)</f>
        <v>192220000</v>
      </c>
    </row>
    <row r="56" ht="30" customHeight="1" spans="1:8">
      <c r="A56" s="103" t="s">
        <v>953</v>
      </c>
      <c r="B56" s="104"/>
      <c r="C56" s="105"/>
      <c r="D56" s="31"/>
      <c r="E56" s="104"/>
      <c r="F56" s="104"/>
      <c r="G56" s="105"/>
      <c r="H56" s="106"/>
    </row>
  </sheetData>
  <mergeCells count="12">
    <mergeCell ref="A1:H1"/>
    <mergeCell ref="A2:H2"/>
    <mergeCell ref="A3:H3"/>
    <mergeCell ref="A4:H4"/>
    <mergeCell ref="A5:H5"/>
    <mergeCell ref="A30:H30"/>
    <mergeCell ref="A31:H31"/>
    <mergeCell ref="A32:H32"/>
    <mergeCell ref="A33:H33"/>
    <mergeCell ref="A34:H34"/>
    <mergeCell ref="A35:H35"/>
    <mergeCell ref="A56:H56"/>
  </mergeCells>
  <pageMargins left="1.22916666666667" right="0" top="0.0416666666666667" bottom="0.208333333333333" header="0.572916666666667" footer="0.40625"/>
  <pageSetup paperSize="9" orientation="landscape" blackAndWhite="1" useFirstPageNumber="1"/>
  <headerFooter alignWithMargins="0">
    <oddFooter>&amp;C&amp;P</oddFooter>
  </headerFooter>
  <rowBreaks count="1" manualBreakCount="1">
    <brk id="30" max="255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SheetLayoutView="60" workbookViewId="0">
      <selection activeCell="F32" sqref="F32"/>
    </sheetView>
  </sheetViews>
  <sheetFormatPr defaultColWidth="10" defaultRowHeight="15" customHeight="1"/>
  <cols>
    <col min="1" max="16384" width="10" style="6"/>
  </cols>
  <sheetData/>
  <pageMargins left="1.22916666666667" right="0" top="0.0416666666666667" bottom="0.208333333333333" header="0.572916666666667" footer="0.40625"/>
  <pageSetup paperSize="9" orientation="landscape" blackAndWhite="1" useFirstPageNumber="1"/>
  <headerFooter alignWithMargins="0">
    <oddFooter>&amp;C&amp;P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1"/>
  <sheetViews>
    <sheetView zoomScaleSheetLayoutView="60" workbookViewId="0">
      <selection activeCell="B6" sqref="B6"/>
    </sheetView>
  </sheetViews>
  <sheetFormatPr defaultColWidth="10" defaultRowHeight="15" customHeight="1"/>
  <cols>
    <col min="1" max="1" width="10" style="61" customWidth="1"/>
    <col min="2" max="2" width="50" style="61" customWidth="1"/>
    <col min="3" max="3" width="11.6666666666667" style="61" customWidth="1"/>
    <col min="4" max="5" width="15" style="16" customWidth="1"/>
    <col min="6" max="6" width="18.3333333333333" style="16" customWidth="1"/>
    <col min="7" max="7" width="10" style="16" customWidth="1"/>
    <col min="8" max="8" width="16.6666666666667" style="16" customWidth="1"/>
    <col min="9" max="9" width="18.3333333333333" style="16" customWidth="1"/>
    <col min="10" max="10" width="66.6666666666667" style="62" customWidth="1"/>
    <col min="11" max="16384" width="10" style="16"/>
  </cols>
  <sheetData>
    <row r="1" ht="26.25" customHeight="1" spans="1:10">
      <c r="A1" s="63" t="s">
        <v>954</v>
      </c>
    </row>
    <row r="2" ht="32.25" customHeight="1" spans="1:10">
      <c r="A2" s="9" t="s">
        <v>2</v>
      </c>
    </row>
    <row r="4" ht="18.75" customHeight="1" spans="1:10">
      <c r="A4" s="64" t="s">
        <v>4</v>
      </c>
      <c r="B4" s="65" t="s">
        <v>955</v>
      </c>
      <c r="C4" s="65" t="s">
        <v>466</v>
      </c>
      <c r="D4" s="65" t="s">
        <v>956</v>
      </c>
      <c r="E4" s="65" t="s">
        <v>957</v>
      </c>
      <c r="F4" s="65" t="s">
        <v>958</v>
      </c>
      <c r="G4" s="86" t="s">
        <v>959</v>
      </c>
      <c r="H4" s="19"/>
      <c r="I4" s="65" t="s">
        <v>960</v>
      </c>
      <c r="J4" s="65" t="s">
        <v>21</v>
      </c>
    </row>
    <row r="5" ht="26.25" customHeight="1" spans="1:10">
      <c r="A5" s="66"/>
      <c r="B5" s="67"/>
      <c r="C5" s="67"/>
      <c r="D5" s="67"/>
      <c r="E5" s="67"/>
      <c r="F5" s="67"/>
      <c r="G5" s="67" t="s">
        <v>806</v>
      </c>
      <c r="H5" s="67" t="s">
        <v>812</v>
      </c>
      <c r="I5" s="67"/>
      <c r="J5" s="67"/>
    </row>
    <row r="6" ht="15.75" customHeight="1" spans="1:10">
      <c r="A6" s="68" t="s">
        <v>894</v>
      </c>
      <c r="B6" s="69" t="s">
        <v>961</v>
      </c>
      <c r="C6" s="70"/>
      <c r="D6" s="71"/>
      <c r="E6" s="72"/>
      <c r="F6" s="72">
        <f t="shared" ref="F6:F19" si="0">D6*E6</f>
        <v>0</v>
      </c>
      <c r="G6" s="73"/>
      <c r="H6" s="72">
        <f t="shared" ref="H6:H19" si="1">F6*G6/100</f>
        <v>0</v>
      </c>
      <c r="I6" s="72">
        <f t="shared" ref="I6:I19" si="2">F6+H6</f>
        <v>0</v>
      </c>
      <c r="J6" s="75"/>
    </row>
    <row r="7" ht="16.5" customHeight="1" spans="1:10">
      <c r="A7" s="68"/>
      <c r="B7" s="69"/>
      <c r="C7" s="70"/>
      <c r="D7" s="71"/>
      <c r="E7" s="72"/>
      <c r="F7" s="72">
        <f t="shared" si="0"/>
        <v>0</v>
      </c>
      <c r="G7" s="73"/>
      <c r="H7" s="72">
        <f t="shared" si="1"/>
        <v>0</v>
      </c>
      <c r="I7" s="72">
        <f t="shared" si="2"/>
        <v>0</v>
      </c>
      <c r="J7" s="75"/>
    </row>
    <row r="8" ht="16.5" customHeight="1" spans="1:10">
      <c r="A8" s="68"/>
      <c r="B8" s="69"/>
      <c r="C8" s="70"/>
      <c r="D8" s="71"/>
      <c r="E8" s="72"/>
      <c r="F8" s="72">
        <f t="shared" si="0"/>
        <v>0</v>
      </c>
      <c r="G8" s="73"/>
      <c r="H8" s="72">
        <f t="shared" si="1"/>
        <v>0</v>
      </c>
      <c r="I8" s="72">
        <f t="shared" si="2"/>
        <v>0</v>
      </c>
      <c r="J8" s="75"/>
    </row>
    <row r="9" ht="16.5" customHeight="1" spans="1:10">
      <c r="A9" s="68"/>
      <c r="B9" s="69"/>
      <c r="C9" s="70"/>
      <c r="D9" s="71"/>
      <c r="E9" s="72"/>
      <c r="F9" s="72">
        <f t="shared" si="0"/>
        <v>0</v>
      </c>
      <c r="G9" s="73"/>
      <c r="H9" s="72">
        <f t="shared" si="1"/>
        <v>0</v>
      </c>
      <c r="I9" s="72">
        <f t="shared" si="2"/>
        <v>0</v>
      </c>
      <c r="J9" s="75"/>
    </row>
    <row r="10" ht="16.5" customHeight="1" spans="1:10">
      <c r="A10" s="68"/>
      <c r="B10" s="69"/>
      <c r="C10" s="70"/>
      <c r="D10" s="71"/>
      <c r="E10" s="72"/>
      <c r="F10" s="72">
        <f t="shared" si="0"/>
        <v>0</v>
      </c>
      <c r="G10" s="73"/>
      <c r="H10" s="72">
        <f t="shared" si="1"/>
        <v>0</v>
      </c>
      <c r="I10" s="72">
        <f t="shared" si="2"/>
        <v>0</v>
      </c>
      <c r="J10" s="75"/>
    </row>
    <row r="11" ht="16.5" customHeight="1" spans="1:10">
      <c r="A11" s="68"/>
      <c r="B11" s="69"/>
      <c r="C11" s="70"/>
      <c r="D11" s="71"/>
      <c r="E11" s="72"/>
      <c r="F11" s="72">
        <f t="shared" si="0"/>
        <v>0</v>
      </c>
      <c r="G11" s="73"/>
      <c r="H11" s="72">
        <f t="shared" si="1"/>
        <v>0</v>
      </c>
      <c r="I11" s="72">
        <f t="shared" si="2"/>
        <v>0</v>
      </c>
      <c r="J11" s="75"/>
    </row>
    <row r="12" ht="16.5" customHeight="1" spans="1:10">
      <c r="A12" s="68"/>
      <c r="B12" s="69"/>
      <c r="C12" s="70"/>
      <c r="D12" s="71"/>
      <c r="E12" s="72"/>
      <c r="F12" s="72">
        <f t="shared" si="0"/>
        <v>0</v>
      </c>
      <c r="G12" s="73"/>
      <c r="H12" s="72">
        <f t="shared" si="1"/>
        <v>0</v>
      </c>
      <c r="I12" s="72">
        <f t="shared" si="2"/>
        <v>0</v>
      </c>
      <c r="J12" s="75"/>
    </row>
    <row r="13" ht="16.5" customHeight="1" spans="1:10">
      <c r="A13" s="68"/>
      <c r="B13" s="69"/>
      <c r="C13" s="70"/>
      <c r="D13" s="71"/>
      <c r="E13" s="72"/>
      <c r="F13" s="72">
        <f t="shared" si="0"/>
        <v>0</v>
      </c>
      <c r="G13" s="73"/>
      <c r="H13" s="72">
        <f t="shared" si="1"/>
        <v>0</v>
      </c>
      <c r="I13" s="72">
        <f t="shared" si="2"/>
        <v>0</v>
      </c>
      <c r="J13" s="75"/>
    </row>
    <row r="14" ht="16.5" customHeight="1" spans="1:10">
      <c r="A14" s="68"/>
      <c r="B14" s="69"/>
      <c r="C14" s="70"/>
      <c r="D14" s="71"/>
      <c r="E14" s="72"/>
      <c r="F14" s="72">
        <f t="shared" si="0"/>
        <v>0</v>
      </c>
      <c r="G14" s="73"/>
      <c r="H14" s="72">
        <f t="shared" si="1"/>
        <v>0</v>
      </c>
      <c r="I14" s="72">
        <f t="shared" si="2"/>
        <v>0</v>
      </c>
      <c r="J14" s="75"/>
    </row>
    <row r="15" ht="16.5" customHeight="1" spans="1:10">
      <c r="A15" s="68"/>
      <c r="B15" s="69"/>
      <c r="C15" s="70"/>
      <c r="D15" s="71"/>
      <c r="E15" s="72"/>
      <c r="F15" s="72">
        <f t="shared" si="0"/>
        <v>0</v>
      </c>
      <c r="G15" s="73"/>
      <c r="H15" s="72">
        <f t="shared" si="1"/>
        <v>0</v>
      </c>
      <c r="I15" s="72">
        <f t="shared" si="2"/>
        <v>0</v>
      </c>
      <c r="J15" s="75"/>
    </row>
    <row r="16" ht="16.5" customHeight="1" spans="1:10">
      <c r="A16" s="68"/>
      <c r="B16" s="69"/>
      <c r="C16" s="70"/>
      <c r="D16" s="71"/>
      <c r="E16" s="72"/>
      <c r="F16" s="72">
        <f t="shared" si="0"/>
        <v>0</v>
      </c>
      <c r="G16" s="73"/>
      <c r="H16" s="72">
        <f t="shared" si="1"/>
        <v>0</v>
      </c>
      <c r="I16" s="72">
        <f t="shared" si="2"/>
        <v>0</v>
      </c>
      <c r="J16" s="75"/>
    </row>
    <row r="17" ht="16.5" customHeight="1" spans="1:10">
      <c r="A17" s="68"/>
      <c r="B17" s="69"/>
      <c r="C17" s="70"/>
      <c r="D17" s="71"/>
      <c r="E17" s="72"/>
      <c r="F17" s="72">
        <f t="shared" si="0"/>
        <v>0</v>
      </c>
      <c r="G17" s="73"/>
      <c r="H17" s="72">
        <f t="shared" si="1"/>
        <v>0</v>
      </c>
      <c r="I17" s="72">
        <f t="shared" si="2"/>
        <v>0</v>
      </c>
      <c r="J17" s="75"/>
    </row>
    <row r="18" ht="16.5" customHeight="1" spans="1:10">
      <c r="A18" s="68"/>
      <c r="B18" s="69"/>
      <c r="C18" s="70"/>
      <c r="D18" s="71"/>
      <c r="E18" s="72"/>
      <c r="F18" s="72">
        <f t="shared" si="0"/>
        <v>0</v>
      </c>
      <c r="G18" s="73"/>
      <c r="H18" s="72">
        <f t="shared" si="1"/>
        <v>0</v>
      </c>
      <c r="I18" s="72">
        <f t="shared" si="2"/>
        <v>0</v>
      </c>
      <c r="J18" s="75"/>
    </row>
    <row r="19" ht="16.5" customHeight="1" spans="1:10">
      <c r="A19" s="68"/>
      <c r="B19" s="69"/>
      <c r="C19" s="70"/>
      <c r="D19" s="71"/>
      <c r="E19" s="72"/>
      <c r="F19" s="72">
        <f t="shared" si="0"/>
        <v>0</v>
      </c>
      <c r="G19" s="73"/>
      <c r="H19" s="72">
        <f t="shared" si="1"/>
        <v>0</v>
      </c>
      <c r="I19" s="72">
        <f t="shared" si="2"/>
        <v>0</v>
      </c>
      <c r="J19" s="75"/>
    </row>
    <row r="20" ht="14.25" customHeight="1" spans="1:10">
      <c r="A20" s="76"/>
      <c r="B20" s="77" t="s">
        <v>948</v>
      </c>
      <c r="C20" s="78"/>
      <c r="D20" s="79"/>
      <c r="E20" s="80"/>
      <c r="F20" s="80">
        <f>ROUND(SUM(F6:F19),0)</f>
        <v>0</v>
      </c>
      <c r="G20" s="81"/>
      <c r="H20" s="80">
        <f>ROUND(SUM(H6:H19),0)</f>
        <v>0</v>
      </c>
      <c r="I20" s="80">
        <f>ROUND(SUM(I6:I19),0)</f>
        <v>0</v>
      </c>
      <c r="J20" s="82"/>
    </row>
    <row r="21" ht="30" customHeight="1" spans="1:10">
      <c r="A21" s="30" t="s">
        <v>962</v>
      </c>
      <c r="B21" s="83"/>
      <c r="C21" s="83"/>
      <c r="D21" s="84"/>
      <c r="E21" s="84"/>
      <c r="F21" s="84"/>
      <c r="G21" s="84"/>
      <c r="H21" s="84"/>
      <c r="I21" s="84"/>
      <c r="J21" s="85"/>
    </row>
  </sheetData>
  <mergeCells count="12">
    <mergeCell ref="A1:J1"/>
    <mergeCell ref="A2:J2"/>
    <mergeCell ref="G4:H4"/>
    <mergeCell ref="A21:J21"/>
    <mergeCell ref="A4:A5"/>
    <mergeCell ref="B4:B5"/>
    <mergeCell ref="C4:C5"/>
    <mergeCell ref="D4:D5"/>
    <mergeCell ref="E4:E5"/>
    <mergeCell ref="F4:F5"/>
    <mergeCell ref="I4:I5"/>
    <mergeCell ref="J4:J5"/>
  </mergeCells>
  <pageMargins left="1.22916666666667" right="0" top="0.0416666666666667" bottom="0.208333333333333" header="0.572916666666667" footer="0.40625"/>
  <pageSetup paperSize="9" orientation="landscape" blackAndWhite="1" useFirstPageNumber="1"/>
  <headerFooter alignWithMargins="0">
    <oddFooter>&amp;C&amp;P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SheetLayoutView="60" workbookViewId="0">
      <selection activeCell="A1" sqref="A1"/>
    </sheetView>
  </sheetViews>
  <sheetFormatPr defaultColWidth="10" defaultRowHeight="15" customHeight="1"/>
  <cols>
    <col min="1" max="16384" width="10" style="6"/>
  </cols>
  <sheetData/>
  <pageMargins left="1.22916666666667" right="0" top="0.0416666666666667" bottom="0.208333333333333" header="0.572916666666667" footer="0.40625"/>
  <pageSetup paperSize="9" orientation="landscape" blackAndWhite="1" useFirstPageNumber="1"/>
  <headerFooter alignWithMargins="0">
    <oddFooter>&amp;C&amp;P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1"/>
  <sheetViews>
    <sheetView zoomScaleSheetLayoutView="60" workbookViewId="0">
      <selection activeCell="B6" sqref="B6"/>
    </sheetView>
  </sheetViews>
  <sheetFormatPr defaultColWidth="10" defaultRowHeight="15" customHeight="1"/>
  <cols>
    <col min="1" max="1" width="10" style="61" customWidth="1"/>
    <col min="2" max="2" width="50" style="61" customWidth="1"/>
    <col min="3" max="3" width="11.6666666666667" style="61" customWidth="1"/>
    <col min="4" max="5" width="15" style="16" customWidth="1"/>
    <col min="6" max="6" width="10" style="16" customWidth="1"/>
    <col min="7" max="7" width="18.3333333333333" style="16" customWidth="1"/>
    <col min="8" max="9" width="10" style="16" hidden="1" customWidth="1"/>
    <col min="10" max="10" width="66.6666666666667" style="62" customWidth="1"/>
    <col min="11" max="16384" width="10" style="16"/>
  </cols>
  <sheetData>
    <row r="1" ht="26.25" customHeight="1" spans="1:10">
      <c r="A1" s="63" t="s">
        <v>963</v>
      </c>
    </row>
    <row r="2" ht="32.25" customHeight="1" spans="1:10">
      <c r="A2" s="9" t="s">
        <v>2</v>
      </c>
    </row>
    <row r="4" ht="18.75" customHeight="1" spans="1:10">
      <c r="A4" s="64" t="s">
        <v>4</v>
      </c>
      <c r="B4" s="65" t="s">
        <v>964</v>
      </c>
      <c r="C4" s="65" t="s">
        <v>466</v>
      </c>
      <c r="D4" s="65" t="s">
        <v>956</v>
      </c>
      <c r="E4" s="65" t="s">
        <v>761</v>
      </c>
      <c r="F4" s="65" t="s">
        <v>20</v>
      </c>
      <c r="G4" s="65" t="s">
        <v>812</v>
      </c>
      <c r="H4" s="19"/>
      <c r="I4" s="19" t="s">
        <v>960</v>
      </c>
      <c r="J4" s="65" t="s">
        <v>21</v>
      </c>
    </row>
    <row r="5" ht="37.5" customHeight="1" spans="1:10">
      <c r="A5" s="66"/>
      <c r="B5" s="67"/>
      <c r="C5" s="67"/>
      <c r="D5" s="67"/>
      <c r="E5" s="67"/>
      <c r="F5" s="67"/>
      <c r="G5" s="67"/>
      <c r="H5" s="67"/>
      <c r="I5" s="67"/>
      <c r="J5" s="67"/>
    </row>
    <row r="6" ht="15.75" customHeight="1" spans="1:10">
      <c r="A6" s="68" t="s">
        <v>894</v>
      </c>
      <c r="B6" s="69" t="s">
        <v>965</v>
      </c>
      <c r="C6" s="70"/>
      <c r="D6" s="71"/>
      <c r="E6" s="72"/>
      <c r="F6" s="73"/>
      <c r="G6" s="72">
        <f t="shared" ref="G6:G19" si="0">D6*E6</f>
        <v>0</v>
      </c>
      <c r="H6" s="74"/>
      <c r="I6" s="74"/>
      <c r="J6" s="75"/>
    </row>
    <row r="7" ht="16.5" customHeight="1" spans="1:10">
      <c r="A7" s="68"/>
      <c r="B7" s="69"/>
      <c r="C7" s="70"/>
      <c r="D7" s="71"/>
      <c r="E7" s="72"/>
      <c r="F7" s="73"/>
      <c r="G7" s="72">
        <f t="shared" si="0"/>
        <v>0</v>
      </c>
      <c r="H7" s="74"/>
      <c r="I7" s="74"/>
      <c r="J7" s="75"/>
    </row>
    <row r="8" ht="16.5" customHeight="1" spans="1:10">
      <c r="A8" s="68"/>
      <c r="B8" s="69"/>
      <c r="C8" s="70"/>
      <c r="D8" s="71"/>
      <c r="E8" s="72"/>
      <c r="F8" s="73"/>
      <c r="G8" s="72">
        <f t="shared" si="0"/>
        <v>0</v>
      </c>
      <c r="H8" s="74"/>
      <c r="I8" s="74"/>
      <c r="J8" s="75"/>
    </row>
    <row r="9" ht="16.5" customHeight="1" spans="1:10">
      <c r="A9" s="68"/>
      <c r="B9" s="69"/>
      <c r="C9" s="70"/>
      <c r="D9" s="71"/>
      <c r="E9" s="72"/>
      <c r="F9" s="73"/>
      <c r="G9" s="72">
        <f t="shared" si="0"/>
        <v>0</v>
      </c>
      <c r="H9" s="74"/>
      <c r="I9" s="74"/>
      <c r="J9" s="75"/>
    </row>
    <row r="10" ht="16.5" customHeight="1" spans="1:10">
      <c r="A10" s="68"/>
      <c r="B10" s="69"/>
      <c r="C10" s="70"/>
      <c r="D10" s="71"/>
      <c r="E10" s="72"/>
      <c r="F10" s="73"/>
      <c r="G10" s="72">
        <f t="shared" si="0"/>
        <v>0</v>
      </c>
      <c r="H10" s="74"/>
      <c r="I10" s="74"/>
      <c r="J10" s="75"/>
    </row>
    <row r="11" ht="16.5" customHeight="1" spans="1:10">
      <c r="A11" s="68"/>
      <c r="B11" s="69"/>
      <c r="C11" s="70"/>
      <c r="D11" s="71"/>
      <c r="E11" s="72"/>
      <c r="F11" s="73"/>
      <c r="G11" s="72">
        <f t="shared" si="0"/>
        <v>0</v>
      </c>
      <c r="H11" s="74"/>
      <c r="I11" s="74"/>
      <c r="J11" s="75"/>
    </row>
    <row r="12" ht="16.5" customHeight="1" spans="1:10">
      <c r="A12" s="68"/>
      <c r="B12" s="69"/>
      <c r="C12" s="70"/>
      <c r="D12" s="71"/>
      <c r="E12" s="72"/>
      <c r="F12" s="73"/>
      <c r="G12" s="72">
        <f t="shared" si="0"/>
        <v>0</v>
      </c>
      <c r="H12" s="74"/>
      <c r="I12" s="74"/>
      <c r="J12" s="75"/>
    </row>
    <row r="13" ht="16.5" customHeight="1" spans="1:10">
      <c r="A13" s="68"/>
      <c r="B13" s="69"/>
      <c r="C13" s="70"/>
      <c r="D13" s="71"/>
      <c r="E13" s="72"/>
      <c r="F13" s="73"/>
      <c r="G13" s="72">
        <f t="shared" si="0"/>
        <v>0</v>
      </c>
      <c r="H13" s="74"/>
      <c r="I13" s="74"/>
      <c r="J13" s="75"/>
    </row>
    <row r="14" ht="16.5" customHeight="1" spans="1:10">
      <c r="A14" s="68"/>
      <c r="B14" s="69"/>
      <c r="C14" s="70"/>
      <c r="D14" s="71"/>
      <c r="E14" s="72"/>
      <c r="F14" s="73"/>
      <c r="G14" s="72">
        <f t="shared" si="0"/>
        <v>0</v>
      </c>
      <c r="H14" s="74"/>
      <c r="I14" s="74"/>
      <c r="J14" s="75"/>
    </row>
    <row r="15" ht="16.5" customHeight="1" spans="1:10">
      <c r="A15" s="68"/>
      <c r="B15" s="69"/>
      <c r="C15" s="70"/>
      <c r="D15" s="71"/>
      <c r="E15" s="72"/>
      <c r="F15" s="73"/>
      <c r="G15" s="72">
        <f t="shared" si="0"/>
        <v>0</v>
      </c>
      <c r="H15" s="74"/>
      <c r="I15" s="74"/>
      <c r="J15" s="75"/>
    </row>
    <row r="16" ht="16.5" customHeight="1" spans="1:10">
      <c r="A16" s="68"/>
      <c r="B16" s="69"/>
      <c r="C16" s="70"/>
      <c r="D16" s="71"/>
      <c r="E16" s="72"/>
      <c r="F16" s="73"/>
      <c r="G16" s="72">
        <f t="shared" si="0"/>
        <v>0</v>
      </c>
      <c r="H16" s="74"/>
      <c r="I16" s="74"/>
      <c r="J16" s="75"/>
    </row>
    <row r="17" ht="16.5" customHeight="1" spans="1:10">
      <c r="A17" s="68"/>
      <c r="B17" s="69"/>
      <c r="C17" s="70"/>
      <c r="D17" s="71"/>
      <c r="E17" s="72"/>
      <c r="F17" s="73"/>
      <c r="G17" s="72">
        <f t="shared" si="0"/>
        <v>0</v>
      </c>
      <c r="H17" s="74"/>
      <c r="I17" s="74"/>
      <c r="J17" s="75"/>
    </row>
    <row r="18" ht="16.5" customHeight="1" spans="1:10">
      <c r="A18" s="68"/>
      <c r="B18" s="69"/>
      <c r="C18" s="70"/>
      <c r="D18" s="71"/>
      <c r="E18" s="72"/>
      <c r="F18" s="73"/>
      <c r="G18" s="72">
        <f t="shared" si="0"/>
        <v>0</v>
      </c>
      <c r="H18" s="74"/>
      <c r="I18" s="74"/>
      <c r="J18" s="75"/>
    </row>
    <row r="19" ht="16.5" customHeight="1" spans="1:10">
      <c r="A19" s="68"/>
      <c r="B19" s="69"/>
      <c r="C19" s="70"/>
      <c r="D19" s="71"/>
      <c r="E19" s="72"/>
      <c r="F19" s="73"/>
      <c r="G19" s="72">
        <f t="shared" si="0"/>
        <v>0</v>
      </c>
      <c r="H19" s="74"/>
      <c r="I19" s="74"/>
      <c r="J19" s="75"/>
    </row>
    <row r="20" ht="14.25" customHeight="1" spans="1:10">
      <c r="A20" s="76"/>
      <c r="B20" s="77" t="s">
        <v>948</v>
      </c>
      <c r="C20" s="78"/>
      <c r="D20" s="79"/>
      <c r="E20" s="80"/>
      <c r="F20" s="81"/>
      <c r="G20" s="80">
        <f>ROUND(SUM(G6:G19),0)</f>
        <v>0</v>
      </c>
      <c r="H20" s="28"/>
      <c r="I20" s="28"/>
      <c r="J20" s="82"/>
    </row>
    <row r="21" ht="30" customHeight="1" spans="1:10">
      <c r="A21" s="30" t="s">
        <v>962</v>
      </c>
      <c r="B21" s="83"/>
      <c r="C21" s="83"/>
      <c r="D21" s="84"/>
      <c r="E21" s="84"/>
      <c r="F21" s="84"/>
      <c r="G21" s="84"/>
      <c r="H21" s="84"/>
      <c r="I21" s="84"/>
      <c r="J21" s="85"/>
    </row>
  </sheetData>
  <mergeCells count="11">
    <mergeCell ref="A1:J1"/>
    <mergeCell ref="A2:J2"/>
    <mergeCell ref="A21:J21"/>
    <mergeCell ref="A4:A5"/>
    <mergeCell ref="B4:B5"/>
    <mergeCell ref="C4:C5"/>
    <mergeCell ref="D4:D5"/>
    <mergeCell ref="E4:E5"/>
    <mergeCell ref="F4:F5"/>
    <mergeCell ref="G4:G5"/>
    <mergeCell ref="J4:J5"/>
  </mergeCells>
  <pageMargins left="1.22916666666667" right="0" top="0.0416666666666667" bottom="0.208333333333333" header="0.572916666666667" footer="0.40625"/>
  <pageSetup paperSize="9" orientation="landscape" blackAndWhite="1" useFirstPageNumber="1"/>
  <headerFooter alignWithMargins="0">
    <oddFooter>&amp;C&amp;P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SheetLayoutView="60" workbookViewId="0">
      <selection activeCell="A1" sqref="A1"/>
    </sheetView>
  </sheetViews>
  <sheetFormatPr defaultColWidth="10" defaultRowHeight="15" customHeight="1"/>
  <cols>
    <col min="1" max="16384" width="10" style="16"/>
  </cols>
  <sheetData/>
  <pageMargins left="1.22916666666667" right="0" top="0.0416666666666667" bottom="0.208333333333333" header="0.572916666666667" footer="0.40625"/>
  <pageSetup paperSize="9" orientation="portrait" blackAndWhite="1" useFirstPageNumber="1"/>
  <headerFooter alignWithMargins="0">
    <oddFooter>&amp;C&amp;P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SheetLayoutView="60" workbookViewId="0">
      <selection activeCell="A1" sqref="A1"/>
    </sheetView>
  </sheetViews>
  <sheetFormatPr defaultColWidth="10" defaultRowHeight="15" customHeight="1"/>
  <cols>
    <col min="1" max="16384" width="10" style="6"/>
  </cols>
  <sheetData/>
  <pageMargins left="1.22916666666667" right="0" top="0.0416666666666667" bottom="0.208333333333333" header="0.572916666666667" footer="0.40625"/>
  <pageSetup paperSize="9" orientation="landscape" blackAndWhite="1" useFirstPageNumber="1"/>
  <headerFooter alignWithMargins="0">
    <oddFooter>&amp;C&amp;P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SheetLayoutView="60" workbookViewId="0">
      <selection activeCell="A1" sqref="A1"/>
    </sheetView>
  </sheetViews>
  <sheetFormatPr defaultColWidth="9.33333333333333" defaultRowHeight="15" customHeight="1"/>
  <sheetData/>
  <pageMargins left="1.22916666666667" right="0" top="0.0416666666666667" bottom="0.208333333333333" header="0.572916666666667" footer="0.40625"/>
  <pageSetup paperSize="9" orientation="landscape" blackAndWhite="1" useFirstPageNumber="1"/>
  <headerFooter alignWithMargins="0">
    <oddFooter>&amp;C&amp;P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SheetLayoutView="60" workbookViewId="0">
      <selection activeCell="A1" sqref="A1"/>
    </sheetView>
  </sheetViews>
  <sheetFormatPr defaultColWidth="10" defaultRowHeight="15" customHeight="1"/>
  <cols>
    <col min="1" max="16384" width="10" style="6"/>
  </cols>
  <sheetData/>
  <pageMargins left="1.22916666666667" right="0" top="0.0416666666666667" bottom="0.208333333333333" header="0.572916666666667" footer="0.40625"/>
  <pageSetup paperSize="9" orientation="landscape" blackAndWhite="1" useFirstPageNumber="1"/>
  <headerFooter alignWithMargins="0">
    <oddFooter>&amp;C&amp;P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0"/>
  <sheetViews>
    <sheetView zoomScaleSheetLayoutView="60" workbookViewId="0">
      <selection activeCell="A1" sqref="A1:R1"/>
    </sheetView>
  </sheetViews>
  <sheetFormatPr defaultColWidth="10" defaultRowHeight="15" customHeight="1"/>
  <cols>
    <col min="1" max="1" width="5.33333333333333" style="6" customWidth="1"/>
    <col min="2" max="2" width="12.5" style="6" customWidth="1"/>
    <col min="3" max="3" width="30.8333333333333" style="6" customWidth="1"/>
    <col min="4" max="4" width="9.33333333333333" style="6" customWidth="1"/>
    <col min="5" max="5" width="14" style="6" customWidth="1"/>
    <col min="6" max="6" width="11.3333333333333" style="6" customWidth="1"/>
    <col min="7" max="7" width="7.66666666666667" style="6" customWidth="1"/>
    <col min="8" max="10" width="11.3333333333333" style="6" customWidth="1"/>
    <col min="11" max="11" width="14.3333333333333" style="6" customWidth="1"/>
    <col min="12" max="12" width="7.66666666666667" style="6" customWidth="1"/>
    <col min="13" max="15" width="14.3333333333333" style="6" customWidth="1"/>
    <col min="16" max="18" width="7.83333333333333" style="6" customWidth="1"/>
    <col min="19" max="16384" width="10" style="6"/>
  </cols>
  <sheetData>
    <row r="1" ht="26.25" customHeight="1" spans="1:18">
      <c r="A1" s="8" t="s">
        <v>0</v>
      </c>
    </row>
    <row r="2" ht="30" customHeight="1" spans="1:18">
      <c r="A2" s="9" t="s">
        <v>2</v>
      </c>
    </row>
    <row r="3" ht="37.5" customHeight="1" spans="1:18">
      <c r="A3" s="10" t="s">
        <v>3</v>
      </c>
    </row>
    <row r="4" ht="18.75" customHeight="1" spans="1:18">
      <c r="A4" s="36" t="s">
        <v>53</v>
      </c>
      <c r="B4" s="36" t="s">
        <v>464</v>
      </c>
      <c r="C4" s="36" t="s">
        <v>966</v>
      </c>
      <c r="D4" s="36" t="s">
        <v>466</v>
      </c>
      <c r="E4" s="36" t="s">
        <v>17</v>
      </c>
      <c r="F4" s="36" t="s">
        <v>18</v>
      </c>
      <c r="G4" s="36"/>
      <c r="H4" s="36"/>
      <c r="I4" s="36"/>
      <c r="J4" s="36"/>
      <c r="K4" s="36" t="s">
        <v>19</v>
      </c>
      <c r="L4" s="36"/>
      <c r="M4" s="36"/>
      <c r="N4" s="36"/>
      <c r="O4" s="36"/>
      <c r="P4" s="36" t="s">
        <v>20</v>
      </c>
      <c r="Q4" s="36"/>
      <c r="R4" s="36"/>
    </row>
    <row r="5" ht="26.25" customHeight="1" spans="1:18">
      <c r="A5" s="36"/>
      <c r="B5" s="36" t="s">
        <v>38</v>
      </c>
      <c r="C5" s="36"/>
      <c r="D5" s="36"/>
      <c r="E5" s="36"/>
      <c r="F5" s="36" t="s">
        <v>30</v>
      </c>
      <c r="G5" s="36" t="s">
        <v>967</v>
      </c>
      <c r="H5" s="36" t="s">
        <v>968</v>
      </c>
      <c r="I5" s="36" t="s">
        <v>969</v>
      </c>
      <c r="J5" s="36" t="s">
        <v>970</v>
      </c>
      <c r="K5" s="36" t="s">
        <v>30</v>
      </c>
      <c r="L5" s="36" t="s">
        <v>967</v>
      </c>
      <c r="M5" s="36" t="s">
        <v>968</v>
      </c>
      <c r="N5" s="36" t="s">
        <v>969</v>
      </c>
      <c r="O5" s="36" t="s">
        <v>970</v>
      </c>
      <c r="P5" s="36" t="s">
        <v>35</v>
      </c>
      <c r="Q5" s="36" t="s">
        <v>36</v>
      </c>
      <c r="R5" s="36" t="s">
        <v>37</v>
      </c>
    </row>
    <row r="6" ht="26.25" customHeight="1" spans="1:18">
      <c r="A6" s="8" t="str">
        <f>A1</f>
        <v>BẢNG DỰ TOÁN HẠNG MỤC CÔNG TRÌNH</v>
      </c>
      <c r="B6" s="37"/>
      <c r="D6" s="37"/>
    </row>
    <row r="7" ht="30" customHeight="1" spans="1:18">
      <c r="A7" s="9" t="s">
        <v>2</v>
      </c>
      <c r="B7" s="37"/>
      <c r="D7" s="37"/>
    </row>
    <row r="8" ht="37.5" customHeight="1" spans="1:18">
      <c r="A8" s="10" t="s">
        <v>398</v>
      </c>
      <c r="B8" s="37"/>
      <c r="D8" s="37"/>
    </row>
    <row r="9" ht="18.75" customHeight="1" spans="1:18">
      <c r="A9" s="36" t="str">
        <f t="shared" ref="A9:R9" si="0">A4</f>
        <v>TT</v>
      </c>
      <c r="B9" s="36" t="str">
        <f t="shared" si="0"/>
        <v>Mã số</v>
      </c>
      <c r="C9" s="36" t="str">
        <f t="shared" si="0"/>
        <v>Tên công tác</v>
      </c>
      <c r="D9" s="36" t="str">
        <f t="shared" si="0"/>
        <v>Đơn vị</v>
      </c>
      <c r="E9" s="36" t="str">
        <f t="shared" si="0"/>
        <v>Khối lượng</v>
      </c>
      <c r="F9" s="36" t="str">
        <f t="shared" si="0"/>
        <v>Đơn giá (đ)</v>
      </c>
      <c r="G9" s="36">
        <f t="shared" si="0"/>
        <v>0</v>
      </c>
      <c r="H9" s="36">
        <f t="shared" si="0"/>
        <v>0</v>
      </c>
      <c r="I9" s="36">
        <f t="shared" si="0"/>
        <v>0</v>
      </c>
      <c r="J9" s="36">
        <f t="shared" si="0"/>
        <v>0</v>
      </c>
      <c r="K9" s="36" t="str">
        <f t="shared" si="0"/>
        <v>Thành tiền (đ)</v>
      </c>
      <c r="L9" s="36">
        <f t="shared" si="0"/>
        <v>0</v>
      </c>
      <c r="M9" s="36">
        <f t="shared" si="0"/>
        <v>0</v>
      </c>
      <c r="N9" s="36">
        <f t="shared" si="0"/>
        <v>0</v>
      </c>
      <c r="O9" s="36">
        <f t="shared" si="0"/>
        <v>0</v>
      </c>
      <c r="P9" s="36" t="str">
        <f t="shared" si="0"/>
        <v>Hệ số điều chỉnh</v>
      </c>
      <c r="Q9" s="36">
        <f t="shared" si="0"/>
        <v>0</v>
      </c>
      <c r="R9" s="36">
        <f t="shared" si="0"/>
        <v>0</v>
      </c>
    </row>
    <row r="10" ht="26.25" customHeight="1" spans="1:18">
      <c r="A10" s="36">
        <f t="shared" ref="A10:R10" si="1">A5</f>
        <v>0</v>
      </c>
      <c r="B10" s="36" t="str">
        <f t="shared" si="1"/>
        <v>Đơn giá</v>
      </c>
      <c r="C10" s="36">
        <f t="shared" si="1"/>
        <v>0</v>
      </c>
      <c r="D10" s="36">
        <f t="shared" si="1"/>
        <v>0</v>
      </c>
      <c r="E10" s="36">
        <f t="shared" si="1"/>
        <v>0</v>
      </c>
      <c r="F10" s="36" t="str">
        <f t="shared" si="1"/>
        <v>Vật liệu</v>
      </c>
      <c r="G10" s="36" t="str">
        <f t="shared" si="1"/>
        <v>Bù VL</v>
      </c>
      <c r="H10" s="36" t="str">
        <f t="shared" si="1"/>
        <v>NC XL</v>
      </c>
      <c r="I10" s="36" t="str">
        <f t="shared" si="1"/>
        <v>NC đất</v>
      </c>
      <c r="J10" s="36" t="str">
        <f t="shared" si="1"/>
        <v>Ca máy</v>
      </c>
      <c r="K10" s="36" t="str">
        <f t="shared" si="1"/>
        <v>Vật liệu</v>
      </c>
      <c r="L10" s="36" t="str">
        <f t="shared" si="1"/>
        <v>Bù VL</v>
      </c>
      <c r="M10" s="36" t="str">
        <f t="shared" si="1"/>
        <v>NC XL</v>
      </c>
      <c r="N10" s="36" t="str">
        <f t="shared" si="1"/>
        <v>NC đất</v>
      </c>
      <c r="O10" s="36" t="str">
        <f t="shared" si="1"/>
        <v>Ca máy</v>
      </c>
      <c r="P10" s="36" t="str">
        <f t="shared" si="1"/>
        <v>V.L</v>
      </c>
      <c r="Q10" s="36" t="str">
        <f t="shared" si="1"/>
        <v>N.C</v>
      </c>
      <c r="R10" s="36" t="str">
        <f t="shared" si="1"/>
        <v>Máy</v>
      </c>
    </row>
  </sheetData>
  <mergeCells count="20">
    <mergeCell ref="A1:R1"/>
    <mergeCell ref="A2:R2"/>
    <mergeCell ref="A3:R3"/>
    <mergeCell ref="F4:J4"/>
    <mergeCell ref="K4:O4"/>
    <mergeCell ref="P4:R4"/>
    <mergeCell ref="A6:R6"/>
    <mergeCell ref="A7:R7"/>
    <mergeCell ref="A8:R8"/>
    <mergeCell ref="F9:J9"/>
    <mergeCell ref="K9:O9"/>
    <mergeCell ref="P9:R9"/>
    <mergeCell ref="A4:A5"/>
    <mergeCell ref="A9:A10"/>
    <mergeCell ref="C4:C5"/>
    <mergeCell ref="C9:C10"/>
    <mergeCell ref="D4:D5"/>
    <mergeCell ref="D9:D10"/>
    <mergeCell ref="E4:E5"/>
    <mergeCell ref="E9:E10"/>
  </mergeCells>
  <pageMargins left="1.22916666666667" right="0" top="0.822916666666667" bottom="0.208333333333333" header="0" footer="0.40625"/>
  <pageSetup paperSize="9" orientation="landscape" blackAndWhite="1" useFirstPageNumber="1"/>
  <headerFooter alignWithMargins="0">
    <oddFooter>&amp;C&amp;P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62"/>
  <sheetViews>
    <sheetView zoomScaleSheetLayoutView="60" workbookViewId="0">
      <selection activeCell="P8" sqref="P8"/>
    </sheetView>
  </sheetViews>
  <sheetFormatPr defaultColWidth="10" defaultRowHeight="15" customHeight="1" outlineLevelCol="7"/>
  <cols>
    <col min="1" max="1" width="6.5" style="17" customWidth="1"/>
    <col min="2" max="2" width="13.3333333333333" style="17" customWidth="1"/>
    <col min="3" max="3" width="35.8333333333333" style="17" customWidth="1"/>
    <col min="4" max="4" width="9" style="17" customWidth="1"/>
    <col min="5" max="5" width="12.5" style="17" customWidth="1"/>
    <col min="6" max="6" width="15" style="17" customWidth="1"/>
    <col min="7" max="7" width="7.16666666666667" style="17" customWidth="1"/>
    <col min="8" max="8" width="15" style="17" customWidth="1"/>
    <col min="9" max="16384" width="10" style="17"/>
  </cols>
  <sheetData>
    <row r="1" ht="26.25" customHeight="1" spans="1:8">
      <c r="A1" s="8" t="s">
        <v>971</v>
      </c>
    </row>
    <row r="2" ht="32.25" customHeight="1" spans="1:8">
      <c r="A2" s="9" t="s">
        <v>2</v>
      </c>
    </row>
    <row r="3" ht="37.5" customHeight="1" spans="1:8">
      <c r="A3" s="10" t="s">
        <v>3</v>
      </c>
    </row>
    <row r="4" ht="30" customHeight="1" spans="1:8">
      <c r="A4" s="18" t="s">
        <v>4</v>
      </c>
      <c r="B4" s="19" t="s">
        <v>464</v>
      </c>
      <c r="C4" s="19" t="s">
        <v>972</v>
      </c>
      <c r="D4" s="19" t="s">
        <v>466</v>
      </c>
      <c r="E4" s="19" t="s">
        <v>760</v>
      </c>
      <c r="F4" s="19" t="s">
        <v>761</v>
      </c>
      <c r="G4" s="19" t="s">
        <v>469</v>
      </c>
      <c r="H4" s="19" t="s">
        <v>812</v>
      </c>
    </row>
    <row r="5" ht="53.25" customHeight="1" spans="1:8">
      <c r="A5" s="38">
        <v>1</v>
      </c>
      <c r="B5" s="39" t="s">
        <v>45</v>
      </c>
      <c r="C5" s="40" t="s">
        <v>46</v>
      </c>
      <c r="D5" s="39" t="s">
        <v>47</v>
      </c>
      <c r="E5" s="40">
        <v>1</v>
      </c>
      <c r="F5" s="41"/>
      <c r="G5" s="39"/>
      <c r="H5" s="42"/>
    </row>
    <row r="6" ht="15.75" customHeight="1" spans="1:8">
      <c r="A6" s="43"/>
      <c r="B6" s="44"/>
      <c r="C6" s="45" t="s">
        <v>802</v>
      </c>
      <c r="D6" s="44"/>
      <c r="E6" s="45"/>
      <c r="F6" s="46"/>
      <c r="G6" s="44"/>
      <c r="H6" s="47">
        <f>H7</f>
        <v>626185.2</v>
      </c>
    </row>
    <row r="7" ht="15.75" customHeight="1" spans="1:8">
      <c r="A7" s="48"/>
      <c r="B7" s="21" t="s">
        <v>584</v>
      </c>
      <c r="C7" s="22" t="s">
        <v>585</v>
      </c>
      <c r="D7" s="21" t="s">
        <v>586</v>
      </c>
      <c r="E7" s="49">
        <v>2.49</v>
      </c>
      <c r="F7" s="24">
        <v>251480</v>
      </c>
      <c r="G7" s="50">
        <v>1</v>
      </c>
      <c r="H7" s="25">
        <f>E7*F7*G7</f>
        <v>626185.2</v>
      </c>
    </row>
    <row r="8" ht="28.5" customHeight="1" spans="1:8">
      <c r="A8" s="51"/>
      <c r="B8" s="39"/>
      <c r="C8" s="40" t="s">
        <v>973</v>
      </c>
      <c r="D8" s="39" t="s">
        <v>919</v>
      </c>
      <c r="E8" s="52"/>
      <c r="F8" s="41"/>
      <c r="G8" s="39"/>
      <c r="H8" s="42">
        <f>+H6</f>
        <v>626185.2</v>
      </c>
    </row>
    <row r="9" ht="15.75" customHeight="1" spans="1:8">
      <c r="A9" s="48"/>
      <c r="B9" s="21"/>
      <c r="C9" s="22" t="s">
        <v>921</v>
      </c>
      <c r="D9" s="21" t="str">
        <f>""</f>
        <v/>
      </c>
      <c r="E9" s="53"/>
      <c r="F9" s="24"/>
      <c r="G9" s="21"/>
      <c r="H9" s="25">
        <f>H12</f>
        <v>46963.89</v>
      </c>
    </row>
    <row r="10" ht="15.75" customHeight="1" spans="1:8">
      <c r="A10" s="48"/>
      <c r="B10" s="21"/>
      <c r="C10" s="22" t="s">
        <v>974</v>
      </c>
      <c r="D10" s="21" t="s">
        <v>916</v>
      </c>
      <c r="E10" s="53" t="s">
        <v>924</v>
      </c>
      <c r="F10" s="24"/>
      <c r="G10" s="21"/>
      <c r="H10" s="25">
        <v>34440.186</v>
      </c>
    </row>
    <row r="11" ht="40.5" customHeight="1" spans="1:8">
      <c r="A11" s="48"/>
      <c r="B11" s="21"/>
      <c r="C11" s="22" t="s">
        <v>975</v>
      </c>
      <c r="D11" s="21" t="s">
        <v>53</v>
      </c>
      <c r="E11" s="53" t="s">
        <v>927</v>
      </c>
      <c r="F11" s="24"/>
      <c r="G11" s="21"/>
      <c r="H11" s="25">
        <v>12523.704</v>
      </c>
    </row>
    <row r="12" ht="28.5" customHeight="1" spans="1:8">
      <c r="A12" s="51"/>
      <c r="B12" s="39"/>
      <c r="C12" s="40" t="s">
        <v>976</v>
      </c>
      <c r="D12" s="39" t="s">
        <v>929</v>
      </c>
      <c r="E12" s="52"/>
      <c r="F12" s="41"/>
      <c r="G12" s="39"/>
      <c r="H12" s="42">
        <f>SUM(H10:H11)</f>
        <v>46963.89</v>
      </c>
    </row>
    <row r="13" ht="28.5" customHeight="1" spans="1:8">
      <c r="A13" s="48"/>
      <c r="B13" s="21"/>
      <c r="C13" s="22" t="s">
        <v>977</v>
      </c>
      <c r="D13" s="21" t="s">
        <v>932</v>
      </c>
      <c r="E13" s="53" t="s">
        <v>924</v>
      </c>
      <c r="F13" s="24"/>
      <c r="G13" s="21"/>
      <c r="H13" s="25">
        <v>37023.19995</v>
      </c>
    </row>
    <row r="14" ht="28.5" customHeight="1" spans="1:8">
      <c r="A14" s="48"/>
      <c r="B14" s="21"/>
      <c r="C14" s="22" t="s">
        <v>978</v>
      </c>
      <c r="D14" s="21" t="s">
        <v>935</v>
      </c>
      <c r="E14" s="53"/>
      <c r="F14" s="24"/>
      <c r="G14" s="21"/>
      <c r="H14" s="25">
        <f>H8+H12+H13</f>
        <v>710172.28995</v>
      </c>
    </row>
    <row r="15" ht="28.5" customHeight="1" spans="1:8">
      <c r="A15" s="48"/>
      <c r="B15" s="21"/>
      <c r="C15" s="22" t="s">
        <v>979</v>
      </c>
      <c r="D15" s="21" t="s">
        <v>939</v>
      </c>
      <c r="E15" s="54">
        <v>0.08</v>
      </c>
      <c r="F15" s="24"/>
      <c r="G15" s="21"/>
      <c r="H15" s="25">
        <f>E15*H14</f>
        <v>56813.783196</v>
      </c>
    </row>
    <row r="16" ht="28.5" customHeight="1" spans="1:8">
      <c r="A16" s="48"/>
      <c r="B16" s="21"/>
      <c r="C16" s="22" t="s">
        <v>980</v>
      </c>
      <c r="D16" s="21" t="s">
        <v>942</v>
      </c>
      <c r="E16" s="55"/>
      <c r="F16" s="24"/>
      <c r="G16" s="21"/>
      <c r="H16" s="25">
        <f>H14+H15</f>
        <v>766986.073146</v>
      </c>
    </row>
    <row r="17" ht="28.5" customHeight="1" spans="1:8">
      <c r="A17" s="48"/>
      <c r="B17" s="21"/>
      <c r="C17" s="22" t="s">
        <v>981</v>
      </c>
      <c r="D17" s="21" t="s">
        <v>946</v>
      </c>
      <c r="E17" s="55">
        <v>0.011</v>
      </c>
      <c r="F17" s="24"/>
      <c r="G17" s="21"/>
      <c r="H17" s="25">
        <f>E17*H16</f>
        <v>8436.846804606</v>
      </c>
    </row>
    <row r="18" ht="15.75" customHeight="1" spans="1:8">
      <c r="A18" s="56"/>
      <c r="B18" s="57"/>
      <c r="C18" s="57" t="s">
        <v>982</v>
      </c>
      <c r="D18" s="57" t="s">
        <v>949</v>
      </c>
      <c r="E18" s="58"/>
      <c r="F18" s="59"/>
      <c r="G18" s="57"/>
      <c r="H18" s="60">
        <f>H16+H17</f>
        <v>775422.919950606</v>
      </c>
    </row>
    <row r="19" ht="28.5" customHeight="1" spans="1:8">
      <c r="A19" s="38">
        <v>2</v>
      </c>
      <c r="B19" s="39" t="s">
        <v>53</v>
      </c>
      <c r="C19" s="40" t="s">
        <v>54</v>
      </c>
      <c r="D19" s="39">
        <v>0</v>
      </c>
      <c r="E19" s="40">
        <v>1</v>
      </c>
      <c r="F19" s="41"/>
      <c r="G19" s="39"/>
      <c r="H19" s="42"/>
    </row>
    <row r="20" ht="15.75" customHeight="1" spans="1:8">
      <c r="A20" s="43"/>
      <c r="B20" s="44"/>
      <c r="C20" s="45" t="s">
        <v>802</v>
      </c>
      <c r="D20" s="44"/>
      <c r="E20" s="45"/>
      <c r="F20" s="46"/>
      <c r="G20" s="44"/>
      <c r="H20" s="47">
        <f>H21</f>
        <v>50000</v>
      </c>
    </row>
    <row r="21" ht="15.75" customHeight="1" spans="1:8">
      <c r="A21" s="48"/>
      <c r="B21" s="21" t="str">
        <f>""</f>
        <v/>
      </c>
      <c r="C21" s="22" t="s">
        <v>32</v>
      </c>
      <c r="D21" s="21" t="str">
        <f>""</f>
        <v/>
      </c>
      <c r="E21" s="49">
        <v>1</v>
      </c>
      <c r="F21" s="24">
        <v>50000</v>
      </c>
      <c r="G21" s="21"/>
      <c r="H21" s="25">
        <f>E21*F21</f>
        <v>50000</v>
      </c>
    </row>
    <row r="22" ht="15.75" customHeight="1" spans="1:8">
      <c r="A22" s="43"/>
      <c r="B22" s="44"/>
      <c r="C22" s="45" t="s">
        <v>807</v>
      </c>
      <c r="D22" s="44"/>
      <c r="E22" s="45"/>
      <c r="F22" s="46"/>
      <c r="G22" s="44"/>
      <c r="H22" s="47">
        <f>H23</f>
        <v>250000</v>
      </c>
    </row>
    <row r="23" ht="15.75" customHeight="1" spans="1:8">
      <c r="A23" s="48"/>
      <c r="B23" s="21" t="str">
        <f>""</f>
        <v/>
      </c>
      <c r="C23" s="22" t="s">
        <v>34</v>
      </c>
      <c r="D23" s="21" t="str">
        <f>""</f>
        <v/>
      </c>
      <c r="E23" s="49">
        <v>1</v>
      </c>
      <c r="F23" s="24">
        <v>250000</v>
      </c>
      <c r="G23" s="21"/>
      <c r="H23" s="25">
        <f>E23*F23</f>
        <v>250000</v>
      </c>
    </row>
    <row r="24" ht="28.5" customHeight="1" spans="1:8">
      <c r="A24" s="51"/>
      <c r="B24" s="39"/>
      <c r="C24" s="40" t="s">
        <v>973</v>
      </c>
      <c r="D24" s="39" t="s">
        <v>919</v>
      </c>
      <c r="E24" s="52"/>
      <c r="F24" s="41"/>
      <c r="G24" s="39"/>
      <c r="H24" s="42">
        <f>+H20+H22</f>
        <v>300000</v>
      </c>
    </row>
    <row r="25" ht="15.75" customHeight="1" spans="1:8">
      <c r="A25" s="48"/>
      <c r="B25" s="21"/>
      <c r="C25" s="22" t="s">
        <v>921</v>
      </c>
      <c r="D25" s="21" t="str">
        <f>""</f>
        <v/>
      </c>
      <c r="E25" s="53"/>
      <c r="F25" s="24"/>
      <c r="G25" s="21"/>
      <c r="H25" s="25">
        <f>H28</f>
        <v>22500</v>
      </c>
    </row>
    <row r="26" ht="15.75" customHeight="1" spans="1:8">
      <c r="A26" s="48"/>
      <c r="B26" s="21"/>
      <c r="C26" s="22" t="s">
        <v>974</v>
      </c>
      <c r="D26" s="21" t="s">
        <v>916</v>
      </c>
      <c r="E26" s="53" t="s">
        <v>924</v>
      </c>
      <c r="F26" s="24"/>
      <c r="G26" s="21"/>
      <c r="H26" s="25">
        <v>16500</v>
      </c>
    </row>
    <row r="27" ht="40.5" customHeight="1" spans="1:8">
      <c r="A27" s="48"/>
      <c r="B27" s="21"/>
      <c r="C27" s="22" t="s">
        <v>975</v>
      </c>
      <c r="D27" s="21" t="s">
        <v>53</v>
      </c>
      <c r="E27" s="53" t="s">
        <v>927</v>
      </c>
      <c r="F27" s="24"/>
      <c r="G27" s="21"/>
      <c r="H27" s="25">
        <v>6000</v>
      </c>
    </row>
    <row r="28" ht="28.5" customHeight="1" spans="1:8">
      <c r="A28" s="51"/>
      <c r="B28" s="39"/>
      <c r="C28" s="40" t="s">
        <v>976</v>
      </c>
      <c r="D28" s="39" t="s">
        <v>929</v>
      </c>
      <c r="E28" s="52"/>
      <c r="F28" s="41"/>
      <c r="G28" s="39"/>
      <c r="H28" s="42">
        <f>SUM(H26:H27)</f>
        <v>22500</v>
      </c>
    </row>
    <row r="29" ht="28.5" customHeight="1" spans="1:8">
      <c r="A29" s="48"/>
      <c r="B29" s="21"/>
      <c r="C29" s="22" t="s">
        <v>977</v>
      </c>
      <c r="D29" s="21" t="s">
        <v>932</v>
      </c>
      <c r="E29" s="53" t="s">
        <v>924</v>
      </c>
      <c r="F29" s="24"/>
      <c r="G29" s="21"/>
      <c r="H29" s="25">
        <v>17737.5</v>
      </c>
    </row>
    <row r="30" ht="28.5" customHeight="1" spans="1:8">
      <c r="A30" s="48"/>
      <c r="B30" s="21"/>
      <c r="C30" s="22" t="s">
        <v>978</v>
      </c>
      <c r="D30" s="21" t="s">
        <v>935</v>
      </c>
      <c r="E30" s="53"/>
      <c r="F30" s="24"/>
      <c r="G30" s="21"/>
      <c r="H30" s="25">
        <f>H24+H28+H29</f>
        <v>340237.5</v>
      </c>
    </row>
    <row r="31" ht="28.5" customHeight="1" spans="1:8">
      <c r="A31" s="48"/>
      <c r="B31" s="21"/>
      <c r="C31" s="22" t="s">
        <v>979</v>
      </c>
      <c r="D31" s="21" t="s">
        <v>939</v>
      </c>
      <c r="E31" s="54">
        <v>0.08</v>
      </c>
      <c r="F31" s="24"/>
      <c r="G31" s="21"/>
      <c r="H31" s="25">
        <f>E31*H30</f>
        <v>27219</v>
      </c>
    </row>
    <row r="32" ht="28.5" customHeight="1" spans="1:8">
      <c r="A32" s="48"/>
      <c r="B32" s="21"/>
      <c r="C32" s="22" t="s">
        <v>980</v>
      </c>
      <c r="D32" s="21" t="s">
        <v>942</v>
      </c>
      <c r="E32" s="55"/>
      <c r="F32" s="24"/>
      <c r="G32" s="21"/>
      <c r="H32" s="25">
        <f>H30+H31</f>
        <v>367456.5</v>
      </c>
    </row>
    <row r="33" ht="28.5" customHeight="1" spans="1:8">
      <c r="A33" s="48"/>
      <c r="B33" s="21"/>
      <c r="C33" s="22" t="s">
        <v>981</v>
      </c>
      <c r="D33" s="21" t="s">
        <v>946</v>
      </c>
      <c r="E33" s="55">
        <v>0.011</v>
      </c>
      <c r="F33" s="24"/>
      <c r="G33" s="21"/>
      <c r="H33" s="25">
        <f>E33*H32</f>
        <v>4042.0215</v>
      </c>
    </row>
    <row r="34" ht="15.75" customHeight="1" spans="1:8">
      <c r="A34" s="56"/>
      <c r="B34" s="57"/>
      <c r="C34" s="57" t="s">
        <v>982</v>
      </c>
      <c r="D34" s="57" t="s">
        <v>949</v>
      </c>
      <c r="E34" s="58"/>
      <c r="F34" s="59"/>
      <c r="G34" s="57"/>
      <c r="H34" s="60">
        <f>H32+H33</f>
        <v>371498.5215</v>
      </c>
    </row>
    <row r="35" ht="28.5" customHeight="1" spans="1:8">
      <c r="A35" s="38">
        <v>3</v>
      </c>
      <c r="B35" s="39" t="s">
        <v>53</v>
      </c>
      <c r="C35" s="40" t="s">
        <v>56</v>
      </c>
      <c r="D35" s="39">
        <v>0</v>
      </c>
      <c r="E35" s="40">
        <v>1</v>
      </c>
      <c r="F35" s="41"/>
      <c r="G35" s="39"/>
      <c r="H35" s="42"/>
    </row>
    <row r="36" ht="15.75" customHeight="1" spans="1:8">
      <c r="A36" s="43"/>
      <c r="B36" s="44"/>
      <c r="C36" s="45" t="s">
        <v>802</v>
      </c>
      <c r="D36" s="44"/>
      <c r="E36" s="45"/>
      <c r="F36" s="46"/>
      <c r="G36" s="44"/>
      <c r="H36" s="47">
        <f>H37</f>
        <v>3000000</v>
      </c>
    </row>
    <row r="37" ht="15.75" customHeight="1" spans="1:8">
      <c r="A37" s="48"/>
      <c r="B37" s="21" t="str">
        <f>""</f>
        <v/>
      </c>
      <c r="C37" s="22" t="s">
        <v>32</v>
      </c>
      <c r="D37" s="21" t="str">
        <f>""</f>
        <v/>
      </c>
      <c r="E37" s="49">
        <v>1</v>
      </c>
      <c r="F37" s="24">
        <v>3000000</v>
      </c>
      <c r="G37" s="21"/>
      <c r="H37" s="25">
        <f>E37*F37</f>
        <v>3000000</v>
      </c>
    </row>
    <row r="38" ht="28.5" customHeight="1" spans="1:8">
      <c r="A38" s="51"/>
      <c r="B38" s="39"/>
      <c r="C38" s="40" t="s">
        <v>973</v>
      </c>
      <c r="D38" s="39" t="s">
        <v>919</v>
      </c>
      <c r="E38" s="52"/>
      <c r="F38" s="41"/>
      <c r="G38" s="39"/>
      <c r="H38" s="42">
        <f>+H36</f>
        <v>3000000</v>
      </c>
    </row>
    <row r="39" ht="15.75" customHeight="1" spans="1:8">
      <c r="A39" s="48"/>
      <c r="B39" s="21"/>
      <c r="C39" s="22" t="s">
        <v>921</v>
      </c>
      <c r="D39" s="21" t="str">
        <f>""</f>
        <v/>
      </c>
      <c r="E39" s="53"/>
      <c r="F39" s="24"/>
      <c r="G39" s="21"/>
      <c r="H39" s="25">
        <f>H42</f>
        <v>225000</v>
      </c>
    </row>
    <row r="40" ht="15.75" customHeight="1" spans="1:8">
      <c r="A40" s="48"/>
      <c r="B40" s="21"/>
      <c r="C40" s="22" t="s">
        <v>974</v>
      </c>
      <c r="D40" s="21" t="s">
        <v>916</v>
      </c>
      <c r="E40" s="53" t="s">
        <v>924</v>
      </c>
      <c r="F40" s="24"/>
      <c r="G40" s="21"/>
      <c r="H40" s="25">
        <v>165000</v>
      </c>
    </row>
    <row r="41" ht="40.5" customHeight="1" spans="1:8">
      <c r="A41" s="48"/>
      <c r="B41" s="21"/>
      <c r="C41" s="22" t="s">
        <v>975</v>
      </c>
      <c r="D41" s="21" t="s">
        <v>53</v>
      </c>
      <c r="E41" s="53" t="s">
        <v>927</v>
      </c>
      <c r="F41" s="24"/>
      <c r="G41" s="21"/>
      <c r="H41" s="25">
        <v>60000</v>
      </c>
    </row>
    <row r="42" ht="28.5" customHeight="1" spans="1:8">
      <c r="A42" s="51"/>
      <c r="B42" s="39"/>
      <c r="C42" s="40" t="s">
        <v>976</v>
      </c>
      <c r="D42" s="39" t="s">
        <v>929</v>
      </c>
      <c r="E42" s="52"/>
      <c r="F42" s="41"/>
      <c r="G42" s="39"/>
      <c r="H42" s="42">
        <f>SUM(H40:H41)</f>
        <v>225000</v>
      </c>
    </row>
    <row r="43" ht="28.5" customHeight="1" spans="1:8">
      <c r="A43" s="48"/>
      <c r="B43" s="21"/>
      <c r="C43" s="22" t="s">
        <v>977</v>
      </c>
      <c r="D43" s="21" t="s">
        <v>932</v>
      </c>
      <c r="E43" s="53" t="s">
        <v>924</v>
      </c>
      <c r="F43" s="24"/>
      <c r="G43" s="21"/>
      <c r="H43" s="25">
        <v>177375</v>
      </c>
    </row>
    <row r="44" ht="28.5" customHeight="1" spans="1:8">
      <c r="A44" s="48"/>
      <c r="B44" s="21"/>
      <c r="C44" s="22" t="s">
        <v>978</v>
      </c>
      <c r="D44" s="21" t="s">
        <v>935</v>
      </c>
      <c r="E44" s="53"/>
      <c r="F44" s="24"/>
      <c r="G44" s="21"/>
      <c r="H44" s="25">
        <f>H38+H42+H43</f>
        <v>3402375</v>
      </c>
    </row>
    <row r="45" ht="28.5" customHeight="1" spans="1:8">
      <c r="A45" s="48"/>
      <c r="B45" s="21"/>
      <c r="C45" s="22" t="s">
        <v>979</v>
      </c>
      <c r="D45" s="21" t="s">
        <v>939</v>
      </c>
      <c r="E45" s="54">
        <v>0.08</v>
      </c>
      <c r="F45" s="24"/>
      <c r="G45" s="21"/>
      <c r="H45" s="25">
        <f>E45*H44</f>
        <v>272190</v>
      </c>
    </row>
    <row r="46" ht="28.5" customHeight="1" spans="1:8">
      <c r="A46" s="48"/>
      <c r="B46" s="21"/>
      <c r="C46" s="22" t="s">
        <v>980</v>
      </c>
      <c r="D46" s="21" t="s">
        <v>942</v>
      </c>
      <c r="E46" s="55"/>
      <c r="F46" s="24"/>
      <c r="G46" s="21"/>
      <c r="H46" s="25">
        <f>H44+H45</f>
        <v>3674565</v>
      </c>
    </row>
    <row r="47" ht="28.5" customHeight="1" spans="1:8">
      <c r="A47" s="48"/>
      <c r="B47" s="21"/>
      <c r="C47" s="22" t="s">
        <v>981</v>
      </c>
      <c r="D47" s="21" t="s">
        <v>946</v>
      </c>
      <c r="E47" s="55">
        <v>0.011</v>
      </c>
      <c r="F47" s="24"/>
      <c r="G47" s="21"/>
      <c r="H47" s="25">
        <f>E47*H46</f>
        <v>40420.215</v>
      </c>
    </row>
    <row r="48" ht="15.75" customHeight="1" spans="1:8">
      <c r="A48" s="56"/>
      <c r="B48" s="57"/>
      <c r="C48" s="57" t="s">
        <v>982</v>
      </c>
      <c r="D48" s="57" t="s">
        <v>949</v>
      </c>
      <c r="E48" s="58"/>
      <c r="F48" s="59"/>
      <c r="G48" s="57"/>
      <c r="H48" s="60">
        <f>H46+H47</f>
        <v>3714985.215</v>
      </c>
    </row>
    <row r="49" ht="53.25" customHeight="1" spans="1:8">
      <c r="A49" s="38">
        <v>4</v>
      </c>
      <c r="B49" s="39" t="s">
        <v>59</v>
      </c>
      <c r="C49" s="40" t="s">
        <v>60</v>
      </c>
      <c r="D49" s="39" t="s">
        <v>61</v>
      </c>
      <c r="E49" s="40">
        <v>1</v>
      </c>
      <c r="F49" s="41"/>
      <c r="G49" s="39"/>
      <c r="H49" s="42"/>
    </row>
    <row r="50" ht="15.75" customHeight="1" spans="1:8">
      <c r="A50" s="43"/>
      <c r="B50" s="44"/>
      <c r="C50" s="45" t="s">
        <v>803</v>
      </c>
      <c r="D50" s="44"/>
      <c r="E50" s="45"/>
      <c r="F50" s="46"/>
      <c r="G50" s="44"/>
      <c r="H50" s="47">
        <f>H53</f>
        <v>0</v>
      </c>
    </row>
    <row r="51" ht="15.75" customHeight="1" spans="1:8">
      <c r="A51" s="48"/>
      <c r="B51" s="21" t="s">
        <v>493</v>
      </c>
      <c r="C51" s="22" t="s">
        <v>494</v>
      </c>
      <c r="D51" s="21" t="s">
        <v>89</v>
      </c>
      <c r="E51" s="49">
        <v>100</v>
      </c>
      <c r="F51" s="24">
        <v>0</v>
      </c>
      <c r="G51" s="50">
        <v>1</v>
      </c>
      <c r="H51" s="25">
        <f>E51*F51*G51</f>
        <v>0</v>
      </c>
    </row>
    <row r="52" ht="15.75" customHeight="1" spans="1:8">
      <c r="A52" s="48"/>
      <c r="B52" s="21" t="s">
        <v>804</v>
      </c>
      <c r="C52" s="22" t="s">
        <v>805</v>
      </c>
      <c r="D52" s="21" t="s">
        <v>806</v>
      </c>
      <c r="E52" s="49">
        <v>0.5</v>
      </c>
      <c r="F52" s="24">
        <f>SUM(H51:H51)</f>
        <v>0</v>
      </c>
      <c r="G52" s="21"/>
      <c r="H52" s="25">
        <f>E52*F52/100</f>
        <v>0</v>
      </c>
    </row>
    <row r="53" ht="15.75" customHeight="1" spans="1:8">
      <c r="A53" s="48"/>
      <c r="B53" s="21"/>
      <c r="C53" s="22" t="s">
        <v>903</v>
      </c>
      <c r="D53" s="21"/>
      <c r="E53" s="22"/>
      <c r="F53" s="24"/>
      <c r="G53" s="21"/>
      <c r="H53" s="25">
        <f>SUM(H51:H52)</f>
        <v>0</v>
      </c>
    </row>
    <row r="54" ht="15.75" customHeight="1" spans="1:8">
      <c r="A54" s="43"/>
      <c r="B54" s="44"/>
      <c r="C54" s="45" t="s">
        <v>802</v>
      </c>
      <c r="D54" s="44"/>
      <c r="E54" s="45"/>
      <c r="F54" s="46"/>
      <c r="G54" s="44"/>
      <c r="H54" s="47">
        <f>H55</f>
        <v>2019016.64</v>
      </c>
    </row>
    <row r="55" ht="15.75" customHeight="1" spans="1:8">
      <c r="A55" s="48"/>
      <c r="B55" s="21" t="s">
        <v>588</v>
      </c>
      <c r="C55" s="22" t="s">
        <v>589</v>
      </c>
      <c r="D55" s="21" t="s">
        <v>586</v>
      </c>
      <c r="E55" s="49">
        <v>6.68</v>
      </c>
      <c r="F55" s="24">
        <v>302248</v>
      </c>
      <c r="G55" s="50">
        <v>1</v>
      </c>
      <c r="H55" s="25">
        <f>E55*F55*G55</f>
        <v>2019016.64</v>
      </c>
    </row>
    <row r="56" ht="15.75" customHeight="1" spans="1:8">
      <c r="A56" s="43"/>
      <c r="B56" s="44"/>
      <c r="C56" s="45" t="s">
        <v>807</v>
      </c>
      <c r="D56" s="44"/>
      <c r="E56" s="45"/>
      <c r="F56" s="46"/>
      <c r="G56" s="44"/>
      <c r="H56" s="47">
        <f>H59</f>
        <v>4538736.84684</v>
      </c>
    </row>
    <row r="57" ht="28.5" customHeight="1" spans="1:8">
      <c r="A57" s="48"/>
      <c r="B57" s="21" t="s">
        <v>641</v>
      </c>
      <c r="C57" s="22" t="s">
        <v>642</v>
      </c>
      <c r="D57" s="21" t="s">
        <v>596</v>
      </c>
      <c r="E57" s="49">
        <v>2.226</v>
      </c>
      <c r="F57" s="24">
        <v>1979578</v>
      </c>
      <c r="G57" s="50">
        <v>1</v>
      </c>
      <c r="H57" s="25">
        <f>E57*F57*G57</f>
        <v>4406540.628</v>
      </c>
    </row>
    <row r="58" ht="15.75" customHeight="1" spans="1:8">
      <c r="A58" s="48"/>
      <c r="B58" s="21" t="s">
        <v>808</v>
      </c>
      <c r="C58" s="22" t="s">
        <v>809</v>
      </c>
      <c r="D58" s="21" t="s">
        <v>806</v>
      </c>
      <c r="E58" s="49">
        <v>3</v>
      </c>
      <c r="F58" s="24">
        <f>SUM(H57:H57)</f>
        <v>4406540.628</v>
      </c>
      <c r="G58" s="21"/>
      <c r="H58" s="25">
        <f>E58*F58/100</f>
        <v>132196.21884</v>
      </c>
    </row>
    <row r="59" ht="15.75" customHeight="1" spans="1:8">
      <c r="A59" s="48"/>
      <c r="B59" s="21"/>
      <c r="C59" s="22" t="s">
        <v>903</v>
      </c>
      <c r="D59" s="21"/>
      <c r="E59" s="22"/>
      <c r="F59" s="24"/>
      <c r="G59" s="21"/>
      <c r="H59" s="25">
        <f>SUM(H57:H58)</f>
        <v>4538736.84684</v>
      </c>
    </row>
    <row r="60" ht="28.5" customHeight="1" spans="1:8">
      <c r="A60" s="51"/>
      <c r="B60" s="39"/>
      <c r="C60" s="40" t="s">
        <v>973</v>
      </c>
      <c r="D60" s="39" t="s">
        <v>919</v>
      </c>
      <c r="E60" s="52"/>
      <c r="F60" s="41"/>
      <c r="G60" s="39"/>
      <c r="H60" s="42">
        <f>H50+H54+H56</f>
        <v>6557753.48684</v>
      </c>
    </row>
    <row r="61" ht="15.75" customHeight="1" spans="1:8">
      <c r="A61" s="48"/>
      <c r="B61" s="21"/>
      <c r="C61" s="22" t="s">
        <v>921</v>
      </c>
      <c r="D61" s="21" t="str">
        <f>""</f>
        <v/>
      </c>
      <c r="E61" s="53"/>
      <c r="F61" s="24"/>
      <c r="G61" s="21"/>
      <c r="H61" s="25">
        <f>H64</f>
        <v>491831.511513</v>
      </c>
    </row>
    <row r="62" ht="15.75" customHeight="1" spans="1:8">
      <c r="A62" s="48"/>
      <c r="B62" s="21"/>
      <c r="C62" s="22" t="s">
        <v>974</v>
      </c>
      <c r="D62" s="21" t="s">
        <v>916</v>
      </c>
      <c r="E62" s="53" t="s">
        <v>924</v>
      </c>
      <c r="F62" s="24"/>
      <c r="G62" s="21"/>
      <c r="H62" s="25">
        <v>360676.4417762</v>
      </c>
    </row>
    <row r="63" ht="40.5" customHeight="1" spans="1:8">
      <c r="A63" s="48"/>
      <c r="B63" s="21"/>
      <c r="C63" s="22" t="s">
        <v>975</v>
      </c>
      <c r="D63" s="21" t="s">
        <v>53</v>
      </c>
      <c r="E63" s="53" t="s">
        <v>927</v>
      </c>
      <c r="F63" s="24"/>
      <c r="G63" s="21"/>
      <c r="H63" s="25">
        <v>131155.0697368</v>
      </c>
    </row>
    <row r="64" ht="28.5" customHeight="1" spans="1:8">
      <c r="A64" s="51"/>
      <c r="B64" s="39"/>
      <c r="C64" s="40" t="s">
        <v>976</v>
      </c>
      <c r="D64" s="39" t="s">
        <v>929</v>
      </c>
      <c r="E64" s="52"/>
      <c r="F64" s="41"/>
      <c r="G64" s="39"/>
      <c r="H64" s="42">
        <f>SUM(H62:H63)</f>
        <v>491831.511513</v>
      </c>
    </row>
    <row r="65" ht="28.5" customHeight="1" spans="1:8">
      <c r="A65" s="48"/>
      <c r="B65" s="21"/>
      <c r="C65" s="22" t="s">
        <v>977</v>
      </c>
      <c r="D65" s="21" t="s">
        <v>932</v>
      </c>
      <c r="E65" s="53" t="s">
        <v>924</v>
      </c>
      <c r="F65" s="24"/>
      <c r="G65" s="21"/>
      <c r="H65" s="25">
        <v>387727.174909415</v>
      </c>
    </row>
    <row r="66" ht="28.5" customHeight="1" spans="1:8">
      <c r="A66" s="48"/>
      <c r="B66" s="21"/>
      <c r="C66" s="22" t="s">
        <v>978</v>
      </c>
      <c r="D66" s="21" t="s">
        <v>935</v>
      </c>
      <c r="E66" s="53"/>
      <c r="F66" s="24"/>
      <c r="G66" s="21"/>
      <c r="H66" s="25">
        <f>H60+H64+H65</f>
        <v>7437312.17326241</v>
      </c>
    </row>
    <row r="67" ht="28.5" customHeight="1" spans="1:8">
      <c r="A67" s="48"/>
      <c r="B67" s="21"/>
      <c r="C67" s="22" t="s">
        <v>979</v>
      </c>
      <c r="D67" s="21" t="s">
        <v>939</v>
      </c>
      <c r="E67" s="54">
        <v>0.08</v>
      </c>
      <c r="F67" s="24"/>
      <c r="G67" s="21"/>
      <c r="H67" s="25">
        <f>E67*H66</f>
        <v>594984.973860993</v>
      </c>
    </row>
    <row r="68" ht="28.5" customHeight="1" spans="1:8">
      <c r="A68" s="48"/>
      <c r="B68" s="21"/>
      <c r="C68" s="22" t="s">
        <v>980</v>
      </c>
      <c r="D68" s="21" t="s">
        <v>942</v>
      </c>
      <c r="E68" s="55"/>
      <c r="F68" s="24"/>
      <c r="G68" s="21"/>
      <c r="H68" s="25">
        <f>H66+H67</f>
        <v>8032297.14712341</v>
      </c>
    </row>
    <row r="69" ht="28.5" customHeight="1" spans="1:8">
      <c r="A69" s="48"/>
      <c r="B69" s="21"/>
      <c r="C69" s="22" t="s">
        <v>981</v>
      </c>
      <c r="D69" s="21" t="s">
        <v>946</v>
      </c>
      <c r="E69" s="55">
        <v>0.011</v>
      </c>
      <c r="F69" s="24"/>
      <c r="G69" s="21"/>
      <c r="H69" s="25">
        <f>E69*H68</f>
        <v>88355.2686183575</v>
      </c>
    </row>
    <row r="70" ht="15.75" customHeight="1" spans="1:8">
      <c r="A70" s="56"/>
      <c r="B70" s="57"/>
      <c r="C70" s="57" t="s">
        <v>982</v>
      </c>
      <c r="D70" s="57" t="s">
        <v>949</v>
      </c>
      <c r="E70" s="58"/>
      <c r="F70" s="59"/>
      <c r="G70" s="57"/>
      <c r="H70" s="60">
        <f>H68+H69</f>
        <v>8120652.41574176</v>
      </c>
    </row>
    <row r="71" ht="28.5" customHeight="1" spans="1:8">
      <c r="A71" s="38">
        <v>5</v>
      </c>
      <c r="B71" s="39" t="s">
        <v>82</v>
      </c>
      <c r="C71" s="40" t="s">
        <v>83</v>
      </c>
      <c r="D71" s="39" t="s">
        <v>61</v>
      </c>
      <c r="E71" s="40">
        <v>1</v>
      </c>
      <c r="F71" s="41"/>
      <c r="G71" s="39"/>
      <c r="H71" s="42"/>
    </row>
    <row r="72" ht="15.75" customHeight="1" spans="1:8">
      <c r="A72" s="43"/>
      <c r="B72" s="44"/>
      <c r="C72" s="45" t="s">
        <v>802</v>
      </c>
      <c r="D72" s="44"/>
      <c r="E72" s="45"/>
      <c r="F72" s="46"/>
      <c r="G72" s="44"/>
      <c r="H72" s="47">
        <f>H73</f>
        <v>873496.72</v>
      </c>
    </row>
    <row r="73" ht="15.75" customHeight="1" spans="1:8">
      <c r="A73" s="48"/>
      <c r="B73" s="21" t="s">
        <v>588</v>
      </c>
      <c r="C73" s="22" t="s">
        <v>589</v>
      </c>
      <c r="D73" s="21" t="s">
        <v>586</v>
      </c>
      <c r="E73" s="49">
        <v>2.89</v>
      </c>
      <c r="F73" s="24">
        <v>302248</v>
      </c>
      <c r="G73" s="50">
        <v>1</v>
      </c>
      <c r="H73" s="25">
        <f>E73*F73*G73</f>
        <v>873496.72</v>
      </c>
    </row>
    <row r="74" ht="15.75" customHeight="1" spans="1:8">
      <c r="A74" s="43"/>
      <c r="B74" s="44"/>
      <c r="C74" s="45" t="s">
        <v>807</v>
      </c>
      <c r="D74" s="44"/>
      <c r="E74" s="45"/>
      <c r="F74" s="46"/>
      <c r="G74" s="44"/>
      <c r="H74" s="47">
        <f>H80</f>
        <v>4366856.6808</v>
      </c>
    </row>
    <row r="75" ht="28.5" customHeight="1" spans="1:8">
      <c r="A75" s="48"/>
      <c r="B75" s="21" t="s">
        <v>594</v>
      </c>
      <c r="C75" s="22" t="s">
        <v>595</v>
      </c>
      <c r="D75" s="21" t="s">
        <v>596</v>
      </c>
      <c r="E75" s="49">
        <v>0.69</v>
      </c>
      <c r="F75" s="24">
        <v>337989</v>
      </c>
      <c r="G75" s="50">
        <v>1</v>
      </c>
      <c r="H75" s="25">
        <f>E75*F75*G75</f>
        <v>233212.41</v>
      </c>
    </row>
    <row r="76" ht="15.75" customHeight="1" spans="1:8">
      <c r="A76" s="48"/>
      <c r="B76" s="21" t="s">
        <v>605</v>
      </c>
      <c r="C76" s="22" t="s">
        <v>606</v>
      </c>
      <c r="D76" s="21" t="s">
        <v>596</v>
      </c>
      <c r="E76" s="49">
        <v>0.69</v>
      </c>
      <c r="F76" s="24">
        <v>4823943</v>
      </c>
      <c r="G76" s="50">
        <v>1</v>
      </c>
      <c r="H76" s="25">
        <f>E76*F76*G76</f>
        <v>3328520.67</v>
      </c>
    </row>
    <row r="77" ht="15.75" customHeight="1" spans="1:8">
      <c r="A77" s="48"/>
      <c r="B77" s="21" t="s">
        <v>668</v>
      </c>
      <c r="C77" s="22" t="s">
        <v>669</v>
      </c>
      <c r="D77" s="21" t="s">
        <v>596</v>
      </c>
      <c r="E77" s="49">
        <v>0.69</v>
      </c>
      <c r="F77" s="24">
        <v>542108</v>
      </c>
      <c r="G77" s="50">
        <v>1</v>
      </c>
      <c r="H77" s="25">
        <f>E77*F77*G77</f>
        <v>374054.52</v>
      </c>
    </row>
    <row r="78" ht="15.75" customHeight="1" spans="1:8">
      <c r="A78" s="48"/>
      <c r="B78" s="21" t="s">
        <v>674</v>
      </c>
      <c r="C78" s="22" t="s">
        <v>675</v>
      </c>
      <c r="D78" s="21" t="s">
        <v>596</v>
      </c>
      <c r="E78" s="49">
        <v>0.055</v>
      </c>
      <c r="F78" s="24">
        <v>6280808</v>
      </c>
      <c r="G78" s="50">
        <v>1</v>
      </c>
      <c r="H78" s="25">
        <f>E78*F78*G78</f>
        <v>345444.44</v>
      </c>
    </row>
    <row r="79" ht="15.75" customHeight="1" spans="1:8">
      <c r="A79" s="48"/>
      <c r="B79" s="21" t="s">
        <v>808</v>
      </c>
      <c r="C79" s="22" t="s">
        <v>809</v>
      </c>
      <c r="D79" s="21" t="s">
        <v>806</v>
      </c>
      <c r="E79" s="49">
        <v>2</v>
      </c>
      <c r="F79" s="24">
        <f>SUM(H75:H78)</f>
        <v>4281232.04</v>
      </c>
      <c r="G79" s="21"/>
      <c r="H79" s="25">
        <f>E79*F79/100</f>
        <v>85624.6408</v>
      </c>
    </row>
    <row r="80" ht="15.75" customHeight="1" spans="1:8">
      <c r="A80" s="48"/>
      <c r="B80" s="21"/>
      <c r="C80" s="22" t="s">
        <v>903</v>
      </c>
      <c r="D80" s="21"/>
      <c r="E80" s="22"/>
      <c r="F80" s="24"/>
      <c r="G80" s="21"/>
      <c r="H80" s="25">
        <f>SUM(H75:H79)</f>
        <v>4366856.6808</v>
      </c>
    </row>
    <row r="81" ht="28.5" customHeight="1" spans="1:8">
      <c r="A81" s="51"/>
      <c r="B81" s="39"/>
      <c r="C81" s="40" t="s">
        <v>973</v>
      </c>
      <c r="D81" s="39" t="s">
        <v>919</v>
      </c>
      <c r="E81" s="52"/>
      <c r="F81" s="41"/>
      <c r="G81" s="39"/>
      <c r="H81" s="42">
        <f>+H72+H74</f>
        <v>5240353.4008</v>
      </c>
    </row>
    <row r="82" ht="15.75" customHeight="1" spans="1:8">
      <c r="A82" s="48"/>
      <c r="B82" s="21"/>
      <c r="C82" s="22" t="s">
        <v>921</v>
      </c>
      <c r="D82" s="21" t="str">
        <f>""</f>
        <v/>
      </c>
      <c r="E82" s="53"/>
      <c r="F82" s="24"/>
      <c r="G82" s="21"/>
      <c r="H82" s="25">
        <f>H85</f>
        <v>393026.50506</v>
      </c>
    </row>
    <row r="83" ht="15.75" customHeight="1" spans="1:8">
      <c r="A83" s="48"/>
      <c r="B83" s="21"/>
      <c r="C83" s="22" t="s">
        <v>974</v>
      </c>
      <c r="D83" s="21" t="s">
        <v>916</v>
      </c>
      <c r="E83" s="53" t="s">
        <v>924</v>
      </c>
      <c r="F83" s="24"/>
      <c r="G83" s="21"/>
      <c r="H83" s="25">
        <v>288219.437044</v>
      </c>
    </row>
    <row r="84" ht="40.5" customHeight="1" spans="1:8">
      <c r="A84" s="48"/>
      <c r="B84" s="21"/>
      <c r="C84" s="22" t="s">
        <v>975</v>
      </c>
      <c r="D84" s="21" t="s">
        <v>53</v>
      </c>
      <c r="E84" s="53" t="s">
        <v>927</v>
      </c>
      <c r="F84" s="24"/>
      <c r="G84" s="21"/>
      <c r="H84" s="25">
        <v>104807.068016</v>
      </c>
    </row>
    <row r="85" ht="28.5" customHeight="1" spans="1:8">
      <c r="A85" s="51"/>
      <c r="B85" s="39"/>
      <c r="C85" s="40" t="s">
        <v>976</v>
      </c>
      <c r="D85" s="39" t="s">
        <v>929</v>
      </c>
      <c r="E85" s="52"/>
      <c r="F85" s="41"/>
      <c r="G85" s="39"/>
      <c r="H85" s="42">
        <f>SUM(H83:H84)</f>
        <v>393026.50506</v>
      </c>
    </row>
    <row r="86" ht="28.5" customHeight="1" spans="1:8">
      <c r="A86" s="48"/>
      <c r="B86" s="21"/>
      <c r="C86" s="22" t="s">
        <v>977</v>
      </c>
      <c r="D86" s="21" t="s">
        <v>932</v>
      </c>
      <c r="E86" s="53" t="s">
        <v>924</v>
      </c>
      <c r="F86" s="24"/>
      <c r="G86" s="21"/>
      <c r="H86" s="25">
        <v>309835.8948223</v>
      </c>
    </row>
    <row r="87" ht="28.5" customHeight="1" spans="1:8">
      <c r="A87" s="48"/>
      <c r="B87" s="21"/>
      <c r="C87" s="22" t="s">
        <v>978</v>
      </c>
      <c r="D87" s="21" t="s">
        <v>935</v>
      </c>
      <c r="E87" s="53"/>
      <c r="F87" s="24"/>
      <c r="G87" s="21"/>
      <c r="H87" s="25">
        <f>H81+H85+H86</f>
        <v>5943215.8006823</v>
      </c>
    </row>
    <row r="88" ht="28.5" customHeight="1" spans="1:8">
      <c r="A88" s="48"/>
      <c r="B88" s="21"/>
      <c r="C88" s="22" t="s">
        <v>979</v>
      </c>
      <c r="D88" s="21" t="s">
        <v>939</v>
      </c>
      <c r="E88" s="54">
        <v>0.08</v>
      </c>
      <c r="F88" s="24"/>
      <c r="G88" s="21"/>
      <c r="H88" s="25">
        <f>E88*H87</f>
        <v>475457.264054584</v>
      </c>
    </row>
    <row r="89" ht="28.5" customHeight="1" spans="1:8">
      <c r="A89" s="48"/>
      <c r="B89" s="21"/>
      <c r="C89" s="22" t="s">
        <v>980</v>
      </c>
      <c r="D89" s="21" t="s">
        <v>942</v>
      </c>
      <c r="E89" s="55"/>
      <c r="F89" s="24"/>
      <c r="G89" s="21"/>
      <c r="H89" s="25">
        <f>H87+H88</f>
        <v>6418673.06473689</v>
      </c>
    </row>
    <row r="90" ht="28.5" customHeight="1" spans="1:8">
      <c r="A90" s="48"/>
      <c r="B90" s="21"/>
      <c r="C90" s="22" t="s">
        <v>981</v>
      </c>
      <c r="D90" s="21" t="s">
        <v>946</v>
      </c>
      <c r="E90" s="55">
        <v>0.011</v>
      </c>
      <c r="F90" s="24"/>
      <c r="G90" s="21"/>
      <c r="H90" s="25">
        <f>E90*H89</f>
        <v>70605.4037121057</v>
      </c>
    </row>
    <row r="91" ht="15.75" customHeight="1" spans="1:8">
      <c r="A91" s="56"/>
      <c r="B91" s="57"/>
      <c r="C91" s="57" t="s">
        <v>982</v>
      </c>
      <c r="D91" s="57" t="s">
        <v>949</v>
      </c>
      <c r="E91" s="58"/>
      <c r="F91" s="59"/>
      <c r="G91" s="57"/>
      <c r="H91" s="60">
        <f>H89+H90</f>
        <v>6489278.46844899</v>
      </c>
    </row>
    <row r="92" ht="53.25" customHeight="1" spans="1:8">
      <c r="A92" s="38">
        <v>6</v>
      </c>
      <c r="B92" s="39" t="s">
        <v>53</v>
      </c>
      <c r="C92" s="40" t="s">
        <v>88</v>
      </c>
      <c r="D92" s="39" t="s">
        <v>89</v>
      </c>
      <c r="E92" s="40">
        <v>1</v>
      </c>
      <c r="F92" s="41"/>
      <c r="G92" s="39"/>
      <c r="H92" s="42"/>
    </row>
    <row r="93" ht="15.75" customHeight="1" spans="1:8">
      <c r="A93" s="43"/>
      <c r="B93" s="44"/>
      <c r="C93" s="45" t="s">
        <v>803</v>
      </c>
      <c r="D93" s="44"/>
      <c r="E93" s="45"/>
      <c r="F93" s="46"/>
      <c r="G93" s="44"/>
      <c r="H93" s="47">
        <f>H94</f>
        <v>2000</v>
      </c>
    </row>
    <row r="94" ht="15.75" customHeight="1" spans="1:8">
      <c r="A94" s="48"/>
      <c r="B94" s="21" t="str">
        <f>""</f>
        <v/>
      </c>
      <c r="C94" s="22" t="s">
        <v>30</v>
      </c>
      <c r="D94" s="21" t="str">
        <f>""</f>
        <v/>
      </c>
      <c r="E94" s="49">
        <v>1</v>
      </c>
      <c r="F94" s="24">
        <v>2000</v>
      </c>
      <c r="G94" s="21"/>
      <c r="H94" s="25">
        <f>E94*F94</f>
        <v>2000</v>
      </c>
    </row>
    <row r="95" ht="28.5" customHeight="1" spans="1:8">
      <c r="A95" s="51"/>
      <c r="B95" s="39"/>
      <c r="C95" s="40" t="s">
        <v>973</v>
      </c>
      <c r="D95" s="39" t="s">
        <v>919</v>
      </c>
      <c r="E95" s="52"/>
      <c r="F95" s="41"/>
      <c r="G95" s="39"/>
      <c r="H95" s="42">
        <f>H93</f>
        <v>2000</v>
      </c>
    </row>
    <row r="96" ht="15.75" customHeight="1" spans="1:8">
      <c r="A96" s="48"/>
      <c r="B96" s="21"/>
      <c r="C96" s="22" t="s">
        <v>921</v>
      </c>
      <c r="D96" s="21" t="str">
        <f>""</f>
        <v/>
      </c>
      <c r="E96" s="53"/>
      <c r="F96" s="24"/>
      <c r="G96" s="21"/>
      <c r="H96" s="25">
        <f>H99</f>
        <v>150</v>
      </c>
    </row>
    <row r="97" ht="15.75" customHeight="1" spans="1:8">
      <c r="A97" s="48"/>
      <c r="B97" s="21"/>
      <c r="C97" s="22" t="s">
        <v>974</v>
      </c>
      <c r="D97" s="21" t="s">
        <v>916</v>
      </c>
      <c r="E97" s="53" t="s">
        <v>924</v>
      </c>
      <c r="F97" s="24"/>
      <c r="G97" s="21"/>
      <c r="H97" s="25">
        <v>110</v>
      </c>
    </row>
    <row r="98" ht="40.5" customHeight="1" spans="1:8">
      <c r="A98" s="48"/>
      <c r="B98" s="21"/>
      <c r="C98" s="22" t="s">
        <v>975</v>
      </c>
      <c r="D98" s="21" t="s">
        <v>53</v>
      </c>
      <c r="E98" s="53" t="s">
        <v>927</v>
      </c>
      <c r="F98" s="24"/>
      <c r="G98" s="21"/>
      <c r="H98" s="25">
        <v>40</v>
      </c>
    </row>
    <row r="99" ht="28.5" customHeight="1" spans="1:8">
      <c r="A99" s="51"/>
      <c r="B99" s="39"/>
      <c r="C99" s="40" t="s">
        <v>976</v>
      </c>
      <c r="D99" s="39" t="s">
        <v>929</v>
      </c>
      <c r="E99" s="52"/>
      <c r="F99" s="41"/>
      <c r="G99" s="39"/>
      <c r="H99" s="42">
        <f>SUM(H97:H98)</f>
        <v>150</v>
      </c>
    </row>
    <row r="100" ht="28.5" customHeight="1" spans="1:8">
      <c r="A100" s="48"/>
      <c r="B100" s="21"/>
      <c r="C100" s="22" t="s">
        <v>977</v>
      </c>
      <c r="D100" s="21" t="s">
        <v>932</v>
      </c>
      <c r="E100" s="53" t="s">
        <v>924</v>
      </c>
      <c r="F100" s="24"/>
      <c r="G100" s="21"/>
      <c r="H100" s="25">
        <v>118.25</v>
      </c>
    </row>
    <row r="101" ht="28.5" customHeight="1" spans="1:8">
      <c r="A101" s="48"/>
      <c r="B101" s="21"/>
      <c r="C101" s="22" t="s">
        <v>978</v>
      </c>
      <c r="D101" s="21" t="s">
        <v>935</v>
      </c>
      <c r="E101" s="53"/>
      <c r="F101" s="24"/>
      <c r="G101" s="21"/>
      <c r="H101" s="25">
        <f>H95+H99+H100</f>
        <v>2268.25</v>
      </c>
    </row>
    <row r="102" ht="28.5" customHeight="1" spans="1:8">
      <c r="A102" s="48"/>
      <c r="B102" s="21"/>
      <c r="C102" s="22" t="s">
        <v>979</v>
      </c>
      <c r="D102" s="21" t="s">
        <v>939</v>
      </c>
      <c r="E102" s="54">
        <v>0.08</v>
      </c>
      <c r="F102" s="24"/>
      <c r="G102" s="21"/>
      <c r="H102" s="25">
        <f>E102*H101</f>
        <v>181.46</v>
      </c>
    </row>
    <row r="103" ht="28.5" customHeight="1" spans="1:8">
      <c r="A103" s="48"/>
      <c r="B103" s="21"/>
      <c r="C103" s="22" t="s">
        <v>980</v>
      </c>
      <c r="D103" s="21" t="s">
        <v>942</v>
      </c>
      <c r="E103" s="55"/>
      <c r="F103" s="24"/>
      <c r="G103" s="21"/>
      <c r="H103" s="25">
        <f>H101+H102</f>
        <v>2449.71</v>
      </c>
    </row>
    <row r="104" ht="28.5" customHeight="1" spans="1:8">
      <c r="A104" s="48"/>
      <c r="B104" s="21"/>
      <c r="C104" s="22" t="s">
        <v>981</v>
      </c>
      <c r="D104" s="21" t="s">
        <v>946</v>
      </c>
      <c r="E104" s="55">
        <v>0.011</v>
      </c>
      <c r="F104" s="24"/>
      <c r="G104" s="21"/>
      <c r="H104" s="25">
        <f>E104*H103</f>
        <v>26.94681</v>
      </c>
    </row>
    <row r="105" ht="15.75" customHeight="1" spans="1:8">
      <c r="A105" s="56"/>
      <c r="B105" s="57"/>
      <c r="C105" s="57" t="s">
        <v>982</v>
      </c>
      <c r="D105" s="57" t="s">
        <v>949</v>
      </c>
      <c r="E105" s="58"/>
      <c r="F105" s="59"/>
      <c r="G105" s="57"/>
      <c r="H105" s="60">
        <f>H103+H104</f>
        <v>2476.65681</v>
      </c>
    </row>
    <row r="106" ht="28.5" customHeight="1" spans="1:8">
      <c r="A106" s="38">
        <v>7</v>
      </c>
      <c r="B106" s="39" t="s">
        <v>53</v>
      </c>
      <c r="C106" s="40" t="s">
        <v>91</v>
      </c>
      <c r="D106" s="39">
        <v>0</v>
      </c>
      <c r="E106" s="40">
        <v>1</v>
      </c>
      <c r="F106" s="41"/>
      <c r="G106" s="39"/>
      <c r="H106" s="42"/>
    </row>
    <row r="107" ht="15.75" customHeight="1" spans="1:8">
      <c r="A107" s="43"/>
      <c r="B107" s="44"/>
      <c r="C107" s="45" t="s">
        <v>802</v>
      </c>
      <c r="D107" s="44"/>
      <c r="E107" s="45"/>
      <c r="F107" s="46"/>
      <c r="G107" s="44"/>
      <c r="H107" s="47">
        <f>H108</f>
        <v>500000</v>
      </c>
    </row>
    <row r="108" ht="15.75" customHeight="1" spans="1:8">
      <c r="A108" s="48"/>
      <c r="B108" s="21" t="str">
        <f>""</f>
        <v/>
      </c>
      <c r="C108" s="22" t="s">
        <v>32</v>
      </c>
      <c r="D108" s="21" t="str">
        <f>""</f>
        <v/>
      </c>
      <c r="E108" s="49">
        <v>1</v>
      </c>
      <c r="F108" s="24">
        <v>500000</v>
      </c>
      <c r="G108" s="21"/>
      <c r="H108" s="25">
        <f>E108*F108</f>
        <v>500000</v>
      </c>
    </row>
    <row r="109" ht="15.75" customHeight="1" spans="1:8">
      <c r="A109" s="43"/>
      <c r="B109" s="44"/>
      <c r="C109" s="45" t="s">
        <v>807</v>
      </c>
      <c r="D109" s="44"/>
      <c r="E109" s="45"/>
      <c r="F109" s="46"/>
      <c r="G109" s="44"/>
      <c r="H109" s="47">
        <f>H110</f>
        <v>500000</v>
      </c>
    </row>
    <row r="110" ht="15.75" customHeight="1" spans="1:8">
      <c r="A110" s="48"/>
      <c r="B110" s="21" t="str">
        <f>""</f>
        <v/>
      </c>
      <c r="C110" s="22" t="s">
        <v>34</v>
      </c>
      <c r="D110" s="21" t="str">
        <f>""</f>
        <v/>
      </c>
      <c r="E110" s="49">
        <v>1</v>
      </c>
      <c r="F110" s="24">
        <v>500000</v>
      </c>
      <c r="G110" s="21"/>
      <c r="H110" s="25">
        <f>E110*F110</f>
        <v>500000</v>
      </c>
    </row>
    <row r="111" ht="28.5" customHeight="1" spans="1:8">
      <c r="A111" s="51"/>
      <c r="B111" s="39"/>
      <c r="C111" s="40" t="s">
        <v>973</v>
      </c>
      <c r="D111" s="39" t="s">
        <v>919</v>
      </c>
      <c r="E111" s="52"/>
      <c r="F111" s="41"/>
      <c r="G111" s="39"/>
      <c r="H111" s="42">
        <f>+H107+H109</f>
        <v>1000000</v>
      </c>
    </row>
    <row r="112" ht="15.75" customHeight="1" spans="1:8">
      <c r="A112" s="48"/>
      <c r="B112" s="21"/>
      <c r="C112" s="22" t="s">
        <v>921</v>
      </c>
      <c r="D112" s="21" t="str">
        <f>""</f>
        <v/>
      </c>
      <c r="E112" s="53"/>
      <c r="F112" s="24"/>
      <c r="G112" s="21"/>
      <c r="H112" s="25">
        <f>H115</f>
        <v>75000</v>
      </c>
    </row>
    <row r="113" ht="15.75" customHeight="1" spans="1:8">
      <c r="A113" s="48"/>
      <c r="B113" s="21"/>
      <c r="C113" s="22" t="s">
        <v>974</v>
      </c>
      <c r="D113" s="21" t="s">
        <v>916</v>
      </c>
      <c r="E113" s="53" t="s">
        <v>924</v>
      </c>
      <c r="F113" s="24"/>
      <c r="G113" s="21"/>
      <c r="H113" s="25">
        <v>55000</v>
      </c>
    </row>
    <row r="114" ht="40.5" customHeight="1" spans="1:8">
      <c r="A114" s="48"/>
      <c r="B114" s="21"/>
      <c r="C114" s="22" t="s">
        <v>975</v>
      </c>
      <c r="D114" s="21" t="s">
        <v>53</v>
      </c>
      <c r="E114" s="53" t="s">
        <v>927</v>
      </c>
      <c r="F114" s="24"/>
      <c r="G114" s="21"/>
      <c r="H114" s="25">
        <v>20000</v>
      </c>
    </row>
    <row r="115" ht="28.5" customHeight="1" spans="1:8">
      <c r="A115" s="51"/>
      <c r="B115" s="39"/>
      <c r="C115" s="40" t="s">
        <v>976</v>
      </c>
      <c r="D115" s="39" t="s">
        <v>929</v>
      </c>
      <c r="E115" s="52"/>
      <c r="F115" s="41"/>
      <c r="G115" s="39"/>
      <c r="H115" s="42">
        <f>SUM(H113:H114)</f>
        <v>75000</v>
      </c>
    </row>
    <row r="116" ht="28.5" customHeight="1" spans="1:8">
      <c r="A116" s="48"/>
      <c r="B116" s="21"/>
      <c r="C116" s="22" t="s">
        <v>977</v>
      </c>
      <c r="D116" s="21" t="s">
        <v>932</v>
      </c>
      <c r="E116" s="53" t="s">
        <v>924</v>
      </c>
      <c r="F116" s="24"/>
      <c r="G116" s="21"/>
      <c r="H116" s="25">
        <v>59125</v>
      </c>
    </row>
    <row r="117" ht="28.5" customHeight="1" spans="1:8">
      <c r="A117" s="48"/>
      <c r="B117" s="21"/>
      <c r="C117" s="22" t="s">
        <v>978</v>
      </c>
      <c r="D117" s="21" t="s">
        <v>935</v>
      </c>
      <c r="E117" s="53"/>
      <c r="F117" s="24"/>
      <c r="G117" s="21"/>
      <c r="H117" s="25">
        <f>H111+H115+H116</f>
        <v>1134125</v>
      </c>
    </row>
    <row r="118" ht="28.5" customHeight="1" spans="1:8">
      <c r="A118" s="48"/>
      <c r="B118" s="21"/>
      <c r="C118" s="22" t="s">
        <v>979</v>
      </c>
      <c r="D118" s="21" t="s">
        <v>939</v>
      </c>
      <c r="E118" s="54">
        <v>0.08</v>
      </c>
      <c r="F118" s="24"/>
      <c r="G118" s="21"/>
      <c r="H118" s="25">
        <f>E118*H117</f>
        <v>90730</v>
      </c>
    </row>
    <row r="119" ht="28.5" customHeight="1" spans="1:8">
      <c r="A119" s="48"/>
      <c r="B119" s="21"/>
      <c r="C119" s="22" t="s">
        <v>980</v>
      </c>
      <c r="D119" s="21" t="s">
        <v>942</v>
      </c>
      <c r="E119" s="55"/>
      <c r="F119" s="24"/>
      <c r="G119" s="21"/>
      <c r="H119" s="25">
        <f>H117+H118</f>
        <v>1224855</v>
      </c>
    </row>
    <row r="120" ht="28.5" customHeight="1" spans="1:8">
      <c r="A120" s="48"/>
      <c r="B120" s="21"/>
      <c r="C120" s="22" t="s">
        <v>981</v>
      </c>
      <c r="D120" s="21" t="s">
        <v>946</v>
      </c>
      <c r="E120" s="55">
        <v>0.011</v>
      </c>
      <c r="F120" s="24"/>
      <c r="G120" s="21"/>
      <c r="H120" s="25">
        <f>E120*H119</f>
        <v>13473.405</v>
      </c>
    </row>
    <row r="121" ht="15.75" customHeight="1" spans="1:8">
      <c r="A121" s="56"/>
      <c r="B121" s="57"/>
      <c r="C121" s="57" t="s">
        <v>982</v>
      </c>
      <c r="D121" s="57" t="s">
        <v>949</v>
      </c>
      <c r="E121" s="58"/>
      <c r="F121" s="59"/>
      <c r="G121" s="57"/>
      <c r="H121" s="60">
        <f>H119+H120</f>
        <v>1238328.405</v>
      </c>
    </row>
    <row r="122" ht="28.5" customHeight="1" spans="1:8">
      <c r="A122" s="38">
        <v>8</v>
      </c>
      <c r="B122" s="39" t="s">
        <v>53</v>
      </c>
      <c r="C122" s="40" t="s">
        <v>93</v>
      </c>
      <c r="D122" s="39">
        <v>0</v>
      </c>
      <c r="E122" s="40">
        <v>1</v>
      </c>
      <c r="F122" s="41"/>
      <c r="G122" s="39"/>
      <c r="H122" s="42"/>
    </row>
    <row r="123" ht="15.75" customHeight="1" spans="1:8">
      <c r="A123" s="43"/>
      <c r="B123" s="44"/>
      <c r="C123" s="45" t="s">
        <v>803</v>
      </c>
      <c r="D123" s="44"/>
      <c r="E123" s="45"/>
      <c r="F123" s="46"/>
      <c r="G123" s="44"/>
      <c r="H123" s="47">
        <f>H124</f>
        <v>2000000</v>
      </c>
    </row>
    <row r="124" ht="15.75" customHeight="1" spans="1:8">
      <c r="A124" s="48"/>
      <c r="B124" s="21" t="str">
        <f>""</f>
        <v/>
      </c>
      <c r="C124" s="22" t="s">
        <v>30</v>
      </c>
      <c r="D124" s="21" t="str">
        <f>""</f>
        <v/>
      </c>
      <c r="E124" s="49">
        <v>1</v>
      </c>
      <c r="F124" s="24">
        <v>2000000</v>
      </c>
      <c r="G124" s="21"/>
      <c r="H124" s="25">
        <f>E124*F124</f>
        <v>2000000</v>
      </c>
    </row>
    <row r="125" ht="28.5" customHeight="1" spans="1:8">
      <c r="A125" s="51"/>
      <c r="B125" s="39"/>
      <c r="C125" s="40" t="s">
        <v>973</v>
      </c>
      <c r="D125" s="39" t="s">
        <v>919</v>
      </c>
      <c r="E125" s="52"/>
      <c r="F125" s="41"/>
      <c r="G125" s="39"/>
      <c r="H125" s="42">
        <f>H123</f>
        <v>2000000</v>
      </c>
    </row>
    <row r="126" ht="15.75" customHeight="1" spans="1:8">
      <c r="A126" s="48"/>
      <c r="B126" s="21"/>
      <c r="C126" s="22" t="s">
        <v>921</v>
      </c>
      <c r="D126" s="21" t="str">
        <f>""</f>
        <v/>
      </c>
      <c r="E126" s="53"/>
      <c r="F126" s="24"/>
      <c r="G126" s="21"/>
      <c r="H126" s="25">
        <f>H129</f>
        <v>150000</v>
      </c>
    </row>
    <row r="127" ht="15.75" customHeight="1" spans="1:8">
      <c r="A127" s="48"/>
      <c r="B127" s="21"/>
      <c r="C127" s="22" t="s">
        <v>974</v>
      </c>
      <c r="D127" s="21" t="s">
        <v>916</v>
      </c>
      <c r="E127" s="53" t="s">
        <v>924</v>
      </c>
      <c r="F127" s="24"/>
      <c r="G127" s="21"/>
      <c r="H127" s="25">
        <v>110000</v>
      </c>
    </row>
    <row r="128" ht="40.5" customHeight="1" spans="1:8">
      <c r="A128" s="48"/>
      <c r="B128" s="21"/>
      <c r="C128" s="22" t="s">
        <v>975</v>
      </c>
      <c r="D128" s="21" t="s">
        <v>53</v>
      </c>
      <c r="E128" s="53" t="s">
        <v>927</v>
      </c>
      <c r="F128" s="24"/>
      <c r="G128" s="21"/>
      <c r="H128" s="25">
        <v>40000</v>
      </c>
    </row>
    <row r="129" ht="28.5" customHeight="1" spans="1:8">
      <c r="A129" s="51"/>
      <c r="B129" s="39"/>
      <c r="C129" s="40" t="s">
        <v>976</v>
      </c>
      <c r="D129" s="39" t="s">
        <v>929</v>
      </c>
      <c r="E129" s="52"/>
      <c r="F129" s="41"/>
      <c r="G129" s="39"/>
      <c r="H129" s="42">
        <f>SUM(H127:H128)</f>
        <v>150000</v>
      </c>
    </row>
    <row r="130" ht="28.5" customHeight="1" spans="1:8">
      <c r="A130" s="48"/>
      <c r="B130" s="21"/>
      <c r="C130" s="22" t="s">
        <v>977</v>
      </c>
      <c r="D130" s="21" t="s">
        <v>932</v>
      </c>
      <c r="E130" s="53" t="s">
        <v>924</v>
      </c>
      <c r="F130" s="24"/>
      <c r="G130" s="21"/>
      <c r="H130" s="25">
        <v>118250</v>
      </c>
    </row>
    <row r="131" ht="28.5" customHeight="1" spans="1:8">
      <c r="A131" s="48"/>
      <c r="B131" s="21"/>
      <c r="C131" s="22" t="s">
        <v>978</v>
      </c>
      <c r="D131" s="21" t="s">
        <v>935</v>
      </c>
      <c r="E131" s="53"/>
      <c r="F131" s="24"/>
      <c r="G131" s="21"/>
      <c r="H131" s="25">
        <f>H125+H129+H130</f>
        <v>2268250</v>
      </c>
    </row>
    <row r="132" ht="28.5" customHeight="1" spans="1:8">
      <c r="A132" s="48"/>
      <c r="B132" s="21"/>
      <c r="C132" s="22" t="s">
        <v>979</v>
      </c>
      <c r="D132" s="21" t="s">
        <v>939</v>
      </c>
      <c r="E132" s="54">
        <v>0.08</v>
      </c>
      <c r="F132" s="24"/>
      <c r="G132" s="21"/>
      <c r="H132" s="25">
        <f>E132*H131</f>
        <v>181460</v>
      </c>
    </row>
    <row r="133" ht="28.5" customHeight="1" spans="1:8">
      <c r="A133" s="48"/>
      <c r="B133" s="21"/>
      <c r="C133" s="22" t="s">
        <v>980</v>
      </c>
      <c r="D133" s="21" t="s">
        <v>942</v>
      </c>
      <c r="E133" s="55"/>
      <c r="F133" s="24"/>
      <c r="G133" s="21"/>
      <c r="H133" s="25">
        <f>H131+H132</f>
        <v>2449710</v>
      </c>
    </row>
    <row r="134" ht="28.5" customHeight="1" spans="1:8">
      <c r="A134" s="48"/>
      <c r="B134" s="21"/>
      <c r="C134" s="22" t="s">
        <v>981</v>
      </c>
      <c r="D134" s="21" t="s">
        <v>946</v>
      </c>
      <c r="E134" s="55">
        <v>0.011</v>
      </c>
      <c r="F134" s="24"/>
      <c r="G134" s="21"/>
      <c r="H134" s="25">
        <f>E134*H133</f>
        <v>26946.81</v>
      </c>
    </row>
    <row r="135" ht="15.75" customHeight="1" spans="1:8">
      <c r="A135" s="56"/>
      <c r="B135" s="57"/>
      <c r="C135" s="57" t="s">
        <v>982</v>
      </c>
      <c r="D135" s="57" t="s">
        <v>949</v>
      </c>
      <c r="E135" s="58"/>
      <c r="F135" s="59"/>
      <c r="G135" s="57"/>
      <c r="H135" s="60">
        <f>H133+H134</f>
        <v>2476656.81</v>
      </c>
    </row>
    <row r="136" ht="28.5" customHeight="1" spans="1:8">
      <c r="A136" s="38">
        <v>9</v>
      </c>
      <c r="B136" s="39" t="s">
        <v>95</v>
      </c>
      <c r="C136" s="40" t="s">
        <v>96</v>
      </c>
      <c r="D136" s="39" t="s">
        <v>47</v>
      </c>
      <c r="E136" s="40">
        <v>1</v>
      </c>
      <c r="F136" s="41"/>
      <c r="G136" s="39"/>
      <c r="H136" s="42"/>
    </row>
    <row r="137" ht="15.75" customHeight="1" spans="1:8">
      <c r="A137" s="43"/>
      <c r="B137" s="44"/>
      <c r="C137" s="45" t="s">
        <v>803</v>
      </c>
      <c r="D137" s="44"/>
      <c r="E137" s="45"/>
      <c r="F137" s="46"/>
      <c r="G137" s="44"/>
      <c r="H137" s="47">
        <f>H140</f>
        <v>1094184</v>
      </c>
    </row>
    <row r="138" ht="15.75" customHeight="1" spans="1:8">
      <c r="A138" s="48"/>
      <c r="B138" s="21" t="s">
        <v>570</v>
      </c>
      <c r="C138" s="22" t="s">
        <v>571</v>
      </c>
      <c r="D138" s="21" t="s">
        <v>124</v>
      </c>
      <c r="E138" s="49">
        <v>105</v>
      </c>
      <c r="F138" s="24">
        <v>10400</v>
      </c>
      <c r="G138" s="50">
        <v>1</v>
      </c>
      <c r="H138" s="25">
        <f>E138*F138*G138</f>
        <v>1092000</v>
      </c>
    </row>
    <row r="139" ht="15.75" customHeight="1" spans="1:8">
      <c r="A139" s="48"/>
      <c r="B139" s="21" t="s">
        <v>804</v>
      </c>
      <c r="C139" s="22" t="s">
        <v>805</v>
      </c>
      <c r="D139" s="21" t="s">
        <v>806</v>
      </c>
      <c r="E139" s="49">
        <v>0.2</v>
      </c>
      <c r="F139" s="24">
        <f>SUM(H138:H138)</f>
        <v>1092000</v>
      </c>
      <c r="G139" s="21"/>
      <c r="H139" s="25">
        <f>E139*F139/100</f>
        <v>2184</v>
      </c>
    </row>
    <row r="140" ht="15.75" customHeight="1" spans="1:8">
      <c r="A140" s="48"/>
      <c r="B140" s="21"/>
      <c r="C140" s="22" t="s">
        <v>903</v>
      </c>
      <c r="D140" s="21"/>
      <c r="E140" s="22"/>
      <c r="F140" s="24"/>
      <c r="G140" s="21"/>
      <c r="H140" s="25">
        <f>SUM(H138:H139)</f>
        <v>1094184</v>
      </c>
    </row>
    <row r="141" ht="15.75" customHeight="1" spans="1:8">
      <c r="A141" s="43"/>
      <c r="B141" s="44"/>
      <c r="C141" s="45" t="s">
        <v>802</v>
      </c>
      <c r="D141" s="44"/>
      <c r="E141" s="45"/>
      <c r="F141" s="46"/>
      <c r="G141" s="44"/>
      <c r="H141" s="47">
        <f>H142</f>
        <v>356652.64</v>
      </c>
    </row>
    <row r="142" ht="15.75" customHeight="1" spans="1:8">
      <c r="A142" s="48"/>
      <c r="B142" s="21" t="s">
        <v>588</v>
      </c>
      <c r="C142" s="22" t="s">
        <v>589</v>
      </c>
      <c r="D142" s="21" t="s">
        <v>586</v>
      </c>
      <c r="E142" s="49">
        <v>1.18</v>
      </c>
      <c r="F142" s="24">
        <v>302248</v>
      </c>
      <c r="G142" s="50">
        <v>1</v>
      </c>
      <c r="H142" s="25">
        <f>E142*F142*G142</f>
        <v>356652.64</v>
      </c>
    </row>
    <row r="143" ht="28.5" customHeight="1" spans="1:8">
      <c r="A143" s="51"/>
      <c r="B143" s="39"/>
      <c r="C143" s="40" t="s">
        <v>973</v>
      </c>
      <c r="D143" s="39" t="s">
        <v>919</v>
      </c>
      <c r="E143" s="52"/>
      <c r="F143" s="41"/>
      <c r="G143" s="39"/>
      <c r="H143" s="42">
        <f>H137+H141</f>
        <v>1450836.64</v>
      </c>
    </row>
    <row r="144" ht="15.75" customHeight="1" spans="1:8">
      <c r="A144" s="48"/>
      <c r="B144" s="21"/>
      <c r="C144" s="22" t="s">
        <v>921</v>
      </c>
      <c r="D144" s="21" t="str">
        <f>""</f>
        <v/>
      </c>
      <c r="E144" s="53"/>
      <c r="F144" s="24"/>
      <c r="G144" s="21"/>
      <c r="H144" s="25">
        <f>H147</f>
        <v>108812.748</v>
      </c>
    </row>
    <row r="145" ht="15.75" customHeight="1" spans="1:8">
      <c r="A145" s="48"/>
      <c r="B145" s="21"/>
      <c r="C145" s="22" t="s">
        <v>974</v>
      </c>
      <c r="D145" s="21" t="s">
        <v>916</v>
      </c>
      <c r="E145" s="53" t="s">
        <v>924</v>
      </c>
      <c r="F145" s="24"/>
      <c r="G145" s="21"/>
      <c r="H145" s="25">
        <v>79796.0152</v>
      </c>
    </row>
    <row r="146" ht="40.5" customHeight="1" spans="1:8">
      <c r="A146" s="48"/>
      <c r="B146" s="21"/>
      <c r="C146" s="22" t="s">
        <v>975</v>
      </c>
      <c r="D146" s="21" t="s">
        <v>53</v>
      </c>
      <c r="E146" s="53" t="s">
        <v>927</v>
      </c>
      <c r="F146" s="24"/>
      <c r="G146" s="21"/>
      <c r="H146" s="25">
        <v>29016.7328</v>
      </c>
    </row>
    <row r="147" ht="28.5" customHeight="1" spans="1:8">
      <c r="A147" s="51"/>
      <c r="B147" s="39"/>
      <c r="C147" s="40" t="s">
        <v>976</v>
      </c>
      <c r="D147" s="39" t="s">
        <v>929</v>
      </c>
      <c r="E147" s="52"/>
      <c r="F147" s="41"/>
      <c r="G147" s="39"/>
      <c r="H147" s="42">
        <f>SUM(H145:H146)</f>
        <v>108812.748</v>
      </c>
    </row>
    <row r="148" ht="28.5" customHeight="1" spans="1:8">
      <c r="A148" s="48"/>
      <c r="B148" s="21"/>
      <c r="C148" s="22" t="s">
        <v>977</v>
      </c>
      <c r="D148" s="21" t="s">
        <v>932</v>
      </c>
      <c r="E148" s="53" t="s">
        <v>924</v>
      </c>
      <c r="F148" s="24"/>
      <c r="G148" s="21"/>
      <c r="H148" s="25">
        <v>85780.71634</v>
      </c>
    </row>
    <row r="149" ht="28.5" customHeight="1" spans="1:8">
      <c r="A149" s="48"/>
      <c r="B149" s="21"/>
      <c r="C149" s="22" t="s">
        <v>978</v>
      </c>
      <c r="D149" s="21" t="s">
        <v>935</v>
      </c>
      <c r="E149" s="53"/>
      <c r="F149" s="24"/>
      <c r="G149" s="21"/>
      <c r="H149" s="25">
        <f>H143+H147+H148</f>
        <v>1645430.10434</v>
      </c>
    </row>
    <row r="150" ht="28.5" customHeight="1" spans="1:8">
      <c r="A150" s="48"/>
      <c r="B150" s="21"/>
      <c r="C150" s="22" t="s">
        <v>979</v>
      </c>
      <c r="D150" s="21" t="s">
        <v>939</v>
      </c>
      <c r="E150" s="54">
        <v>0.08</v>
      </c>
      <c r="F150" s="24"/>
      <c r="G150" s="21"/>
      <c r="H150" s="25">
        <f>E150*H149</f>
        <v>131634.4083472</v>
      </c>
    </row>
    <row r="151" ht="28.5" customHeight="1" spans="1:8">
      <c r="A151" s="48"/>
      <c r="B151" s="21"/>
      <c r="C151" s="22" t="s">
        <v>980</v>
      </c>
      <c r="D151" s="21" t="s">
        <v>942</v>
      </c>
      <c r="E151" s="55"/>
      <c r="F151" s="24"/>
      <c r="G151" s="21"/>
      <c r="H151" s="25">
        <f>H149+H150</f>
        <v>1777064.5126872</v>
      </c>
    </row>
    <row r="152" ht="28.5" customHeight="1" spans="1:8">
      <c r="A152" s="48"/>
      <c r="B152" s="21"/>
      <c r="C152" s="22" t="s">
        <v>981</v>
      </c>
      <c r="D152" s="21" t="s">
        <v>946</v>
      </c>
      <c r="E152" s="55">
        <v>0.011</v>
      </c>
      <c r="F152" s="24"/>
      <c r="G152" s="21"/>
      <c r="H152" s="25">
        <f>E152*H151</f>
        <v>19547.7096395592</v>
      </c>
    </row>
    <row r="153" ht="15.75" customHeight="1" spans="1:8">
      <c r="A153" s="56"/>
      <c r="B153" s="57"/>
      <c r="C153" s="57" t="s">
        <v>982</v>
      </c>
      <c r="D153" s="57" t="s">
        <v>949</v>
      </c>
      <c r="E153" s="58"/>
      <c r="F153" s="59"/>
      <c r="G153" s="57"/>
      <c r="H153" s="60">
        <f>H151+H152</f>
        <v>1796612.22232676</v>
      </c>
    </row>
    <row r="154" ht="40.5" customHeight="1" spans="1:8">
      <c r="A154" s="38">
        <v>10</v>
      </c>
      <c r="B154" s="39" t="s">
        <v>105</v>
      </c>
      <c r="C154" s="40" t="s">
        <v>106</v>
      </c>
      <c r="D154" s="39" t="s">
        <v>107</v>
      </c>
      <c r="E154" s="40">
        <v>1</v>
      </c>
      <c r="F154" s="41"/>
      <c r="G154" s="39"/>
      <c r="H154" s="42"/>
    </row>
    <row r="155" ht="15.75" customHeight="1" spans="1:8">
      <c r="A155" s="43"/>
      <c r="B155" s="44"/>
      <c r="C155" s="45" t="s">
        <v>803</v>
      </c>
      <c r="D155" s="44"/>
      <c r="E155" s="45"/>
      <c r="F155" s="46"/>
      <c r="G155" s="44"/>
      <c r="H155" s="47">
        <f>H160</f>
        <v>2546.25</v>
      </c>
    </row>
    <row r="156" ht="15.75" customHeight="1" spans="1:8">
      <c r="A156" s="48"/>
      <c r="B156" s="21" t="s">
        <v>544</v>
      </c>
      <c r="C156" s="22" t="s">
        <v>545</v>
      </c>
      <c r="D156" s="21" t="s">
        <v>89</v>
      </c>
      <c r="E156" s="49">
        <v>0.005</v>
      </c>
      <c r="F156" s="24">
        <v>55000</v>
      </c>
      <c r="G156" s="50">
        <v>1</v>
      </c>
      <c r="H156" s="25">
        <f>E156*F156*G156</f>
        <v>275</v>
      </c>
    </row>
    <row r="157" ht="15.75" customHeight="1" spans="1:8">
      <c r="A157" s="48"/>
      <c r="B157" s="21" t="s">
        <v>539</v>
      </c>
      <c r="C157" s="22" t="s">
        <v>540</v>
      </c>
      <c r="D157" s="21" t="s">
        <v>89</v>
      </c>
      <c r="E157" s="49">
        <v>0.005</v>
      </c>
      <c r="F157" s="24">
        <v>160000</v>
      </c>
      <c r="G157" s="50">
        <v>1</v>
      </c>
      <c r="H157" s="25">
        <f>E157*F157*G157</f>
        <v>800</v>
      </c>
    </row>
    <row r="158" ht="15.75" customHeight="1" spans="1:8">
      <c r="A158" s="48"/>
      <c r="B158" s="21" t="s">
        <v>542</v>
      </c>
      <c r="C158" s="22" t="s">
        <v>543</v>
      </c>
      <c r="D158" s="21" t="s">
        <v>89</v>
      </c>
      <c r="E158" s="49">
        <v>0.005</v>
      </c>
      <c r="F158" s="24">
        <v>270000</v>
      </c>
      <c r="G158" s="50">
        <v>1</v>
      </c>
      <c r="H158" s="25">
        <f>E158*F158*G158</f>
        <v>1350</v>
      </c>
    </row>
    <row r="159" ht="15.75" customHeight="1" spans="1:8">
      <c r="A159" s="48"/>
      <c r="B159" s="21" t="s">
        <v>804</v>
      </c>
      <c r="C159" s="22" t="s">
        <v>805</v>
      </c>
      <c r="D159" s="21" t="s">
        <v>806</v>
      </c>
      <c r="E159" s="49">
        <v>5</v>
      </c>
      <c r="F159" s="24">
        <f>SUM(H156:H158)</f>
        <v>2425</v>
      </c>
      <c r="G159" s="21"/>
      <c r="H159" s="25">
        <f>E159*F159/100</f>
        <v>121.25</v>
      </c>
    </row>
    <row r="160" ht="15.75" customHeight="1" spans="1:8">
      <c r="A160" s="48"/>
      <c r="B160" s="21"/>
      <c r="C160" s="22" t="s">
        <v>903</v>
      </c>
      <c r="D160" s="21"/>
      <c r="E160" s="22"/>
      <c r="F160" s="24"/>
      <c r="G160" s="21"/>
      <c r="H160" s="25">
        <f>SUM(H156:H159)</f>
        <v>2546.25</v>
      </c>
    </row>
    <row r="161" ht="15.75" customHeight="1" spans="1:8">
      <c r="A161" s="43"/>
      <c r="B161" s="44"/>
      <c r="C161" s="45" t="s">
        <v>802</v>
      </c>
      <c r="D161" s="44"/>
      <c r="E161" s="45"/>
      <c r="F161" s="46"/>
      <c r="G161" s="44"/>
      <c r="H161" s="47">
        <f>H162</f>
        <v>85503.2</v>
      </c>
    </row>
    <row r="162" ht="15.75" customHeight="1" spans="1:8">
      <c r="A162" s="48"/>
      <c r="B162" s="21" t="s">
        <v>584</v>
      </c>
      <c r="C162" s="22" t="s">
        <v>585</v>
      </c>
      <c r="D162" s="21" t="s">
        <v>586</v>
      </c>
      <c r="E162" s="49">
        <v>0.34</v>
      </c>
      <c r="F162" s="24">
        <v>251480</v>
      </c>
      <c r="G162" s="50">
        <v>1</v>
      </c>
      <c r="H162" s="25">
        <f>E162*F162*G162</f>
        <v>85503.2</v>
      </c>
    </row>
    <row r="163" ht="15.75" customHeight="1" spans="1:8">
      <c r="A163" s="43"/>
      <c r="B163" s="44"/>
      <c r="C163" s="45" t="s">
        <v>807</v>
      </c>
      <c r="D163" s="44"/>
      <c r="E163" s="45"/>
      <c r="F163" s="46"/>
      <c r="G163" s="44"/>
      <c r="H163" s="47">
        <f>H170</f>
        <v>744880.978</v>
      </c>
    </row>
    <row r="164" ht="15.75" customHeight="1" spans="1:8">
      <c r="A164" s="48"/>
      <c r="B164" s="21" t="s">
        <v>647</v>
      </c>
      <c r="C164" s="22" t="s">
        <v>648</v>
      </c>
      <c r="D164" s="21" t="s">
        <v>596</v>
      </c>
      <c r="E164" s="49">
        <v>0.057</v>
      </c>
      <c r="F164" s="24">
        <v>3421539</v>
      </c>
      <c r="G164" s="50">
        <v>1</v>
      </c>
      <c r="H164" s="25">
        <f t="shared" ref="H164:H169" si="0">E164*F164*G164</f>
        <v>195027.723</v>
      </c>
    </row>
    <row r="165" ht="15.75" customHeight="1" spans="1:8">
      <c r="A165" s="48"/>
      <c r="B165" s="21" t="s">
        <v>617</v>
      </c>
      <c r="C165" s="22" t="s">
        <v>618</v>
      </c>
      <c r="D165" s="21" t="s">
        <v>596</v>
      </c>
      <c r="E165" s="49">
        <v>0.057</v>
      </c>
      <c r="F165" s="24">
        <v>791663</v>
      </c>
      <c r="G165" s="50">
        <v>1</v>
      </c>
      <c r="H165" s="25">
        <f t="shared" si="0"/>
        <v>45124.791</v>
      </c>
    </row>
    <row r="166" ht="15.75" customHeight="1" spans="1:8">
      <c r="A166" s="48"/>
      <c r="B166" s="21" t="s">
        <v>671</v>
      </c>
      <c r="C166" s="22" t="s">
        <v>672</v>
      </c>
      <c r="D166" s="21" t="s">
        <v>596</v>
      </c>
      <c r="E166" s="49">
        <v>0.057</v>
      </c>
      <c r="F166" s="24">
        <v>891221</v>
      </c>
      <c r="G166" s="50">
        <v>1</v>
      </c>
      <c r="H166" s="25">
        <f t="shared" si="0"/>
        <v>50799.597</v>
      </c>
    </row>
    <row r="167" ht="15.75" customHeight="1" spans="1:8">
      <c r="A167" s="48"/>
      <c r="B167" s="21" t="s">
        <v>599</v>
      </c>
      <c r="C167" s="22" t="s">
        <v>600</v>
      </c>
      <c r="D167" s="21" t="s">
        <v>596</v>
      </c>
      <c r="E167" s="49">
        <v>0.001</v>
      </c>
      <c r="F167" s="24">
        <v>2293699</v>
      </c>
      <c r="G167" s="50">
        <v>1</v>
      </c>
      <c r="H167" s="25">
        <f t="shared" si="0"/>
        <v>2293.699</v>
      </c>
    </row>
    <row r="168" ht="15.75" customHeight="1" spans="1:8">
      <c r="A168" s="48"/>
      <c r="B168" s="21" t="s">
        <v>608</v>
      </c>
      <c r="C168" s="22" t="s">
        <v>609</v>
      </c>
      <c r="D168" s="21" t="s">
        <v>596</v>
      </c>
      <c r="E168" s="49">
        <v>0.057</v>
      </c>
      <c r="F168" s="24">
        <v>7828124</v>
      </c>
      <c r="G168" s="50">
        <v>1</v>
      </c>
      <c r="H168" s="25">
        <f t="shared" si="0"/>
        <v>446203.068</v>
      </c>
    </row>
    <row r="169" ht="15.75" customHeight="1" spans="1:8">
      <c r="A169" s="48"/>
      <c r="B169" s="21" t="s">
        <v>614</v>
      </c>
      <c r="C169" s="22" t="s">
        <v>615</v>
      </c>
      <c r="D169" s="21" t="s">
        <v>596</v>
      </c>
      <c r="E169" s="49">
        <v>0.057</v>
      </c>
      <c r="F169" s="24">
        <v>95300</v>
      </c>
      <c r="G169" s="50">
        <v>1</v>
      </c>
      <c r="H169" s="25">
        <f t="shared" si="0"/>
        <v>5432.1</v>
      </c>
    </row>
    <row r="170" ht="15.75" customHeight="1" spans="1:8">
      <c r="A170" s="48"/>
      <c r="B170" s="21"/>
      <c r="C170" s="22" t="s">
        <v>903</v>
      </c>
      <c r="D170" s="21"/>
      <c r="E170" s="22"/>
      <c r="F170" s="24"/>
      <c r="G170" s="21"/>
      <c r="H170" s="25">
        <f>SUM(H164:H169)</f>
        <v>744880.978</v>
      </c>
    </row>
    <row r="171" ht="28.5" customHeight="1" spans="1:8">
      <c r="A171" s="51"/>
      <c r="B171" s="39"/>
      <c r="C171" s="40" t="s">
        <v>973</v>
      </c>
      <c r="D171" s="39" t="s">
        <v>919</v>
      </c>
      <c r="E171" s="52"/>
      <c r="F171" s="41"/>
      <c r="G171" s="39"/>
      <c r="H171" s="42">
        <f>H155+H161+H163</f>
        <v>832930.428</v>
      </c>
    </row>
    <row r="172" ht="15.75" customHeight="1" spans="1:8">
      <c r="A172" s="48"/>
      <c r="B172" s="21"/>
      <c r="C172" s="22" t="s">
        <v>921</v>
      </c>
      <c r="D172" s="21" t="str">
        <f>""</f>
        <v/>
      </c>
      <c r="E172" s="53"/>
      <c r="F172" s="24"/>
      <c r="G172" s="21"/>
      <c r="H172" s="25">
        <f>H175</f>
        <v>62469.7821</v>
      </c>
    </row>
    <row r="173" ht="15.75" customHeight="1" spans="1:8">
      <c r="A173" s="48"/>
      <c r="B173" s="21"/>
      <c r="C173" s="22" t="s">
        <v>974</v>
      </c>
      <c r="D173" s="21" t="s">
        <v>916</v>
      </c>
      <c r="E173" s="53" t="s">
        <v>924</v>
      </c>
      <c r="F173" s="24"/>
      <c r="G173" s="21"/>
      <c r="H173" s="25">
        <v>45811.17354</v>
      </c>
    </row>
    <row r="174" ht="40.5" customHeight="1" spans="1:8">
      <c r="A174" s="48"/>
      <c r="B174" s="21"/>
      <c r="C174" s="22" t="s">
        <v>975</v>
      </c>
      <c r="D174" s="21" t="s">
        <v>53</v>
      </c>
      <c r="E174" s="53" t="s">
        <v>927</v>
      </c>
      <c r="F174" s="24"/>
      <c r="G174" s="21"/>
      <c r="H174" s="25">
        <v>16658.60856</v>
      </c>
    </row>
    <row r="175" ht="28.5" customHeight="1" spans="1:8">
      <c r="A175" s="51"/>
      <c r="B175" s="39"/>
      <c r="C175" s="40" t="s">
        <v>976</v>
      </c>
      <c r="D175" s="39" t="s">
        <v>929</v>
      </c>
      <c r="E175" s="52"/>
      <c r="F175" s="41"/>
      <c r="G175" s="39"/>
      <c r="H175" s="42">
        <f>SUM(H173:H174)</f>
        <v>62469.7821</v>
      </c>
    </row>
    <row r="176" ht="28.5" customHeight="1" spans="1:8">
      <c r="A176" s="48"/>
      <c r="B176" s="21"/>
      <c r="C176" s="22" t="s">
        <v>977</v>
      </c>
      <c r="D176" s="21" t="s">
        <v>932</v>
      </c>
      <c r="E176" s="53" t="s">
        <v>924</v>
      </c>
      <c r="F176" s="24"/>
      <c r="G176" s="21"/>
      <c r="H176" s="25">
        <v>49247.0115555</v>
      </c>
    </row>
    <row r="177" ht="28.5" customHeight="1" spans="1:8">
      <c r="A177" s="48"/>
      <c r="B177" s="21"/>
      <c r="C177" s="22" t="s">
        <v>978</v>
      </c>
      <c r="D177" s="21" t="s">
        <v>935</v>
      </c>
      <c r="E177" s="53"/>
      <c r="F177" s="24"/>
      <c r="G177" s="21"/>
      <c r="H177" s="25">
        <f>H171+H175+H176</f>
        <v>944647.2216555</v>
      </c>
    </row>
    <row r="178" ht="28.5" customHeight="1" spans="1:8">
      <c r="A178" s="48"/>
      <c r="B178" s="21"/>
      <c r="C178" s="22" t="s">
        <v>979</v>
      </c>
      <c r="D178" s="21" t="s">
        <v>939</v>
      </c>
      <c r="E178" s="54">
        <v>0.08</v>
      </c>
      <c r="F178" s="24"/>
      <c r="G178" s="21"/>
      <c r="H178" s="25">
        <f>E178*H177</f>
        <v>75571.77773244</v>
      </c>
    </row>
    <row r="179" ht="28.5" customHeight="1" spans="1:8">
      <c r="A179" s="48"/>
      <c r="B179" s="21"/>
      <c r="C179" s="22" t="s">
        <v>980</v>
      </c>
      <c r="D179" s="21" t="s">
        <v>942</v>
      </c>
      <c r="E179" s="55"/>
      <c r="F179" s="24"/>
      <c r="G179" s="21"/>
      <c r="H179" s="25">
        <f>H177+H178</f>
        <v>1020218.99938794</v>
      </c>
    </row>
    <row r="180" ht="28.5" customHeight="1" spans="1:8">
      <c r="A180" s="48"/>
      <c r="B180" s="21"/>
      <c r="C180" s="22" t="s">
        <v>981</v>
      </c>
      <c r="D180" s="21" t="s">
        <v>946</v>
      </c>
      <c r="E180" s="55">
        <v>0.011</v>
      </c>
      <c r="F180" s="24"/>
      <c r="G180" s="21"/>
      <c r="H180" s="25">
        <f>E180*H179</f>
        <v>11222.4089932673</v>
      </c>
    </row>
    <row r="181" ht="15.75" customHeight="1" spans="1:8">
      <c r="A181" s="56"/>
      <c r="B181" s="57"/>
      <c r="C181" s="57" t="s">
        <v>982</v>
      </c>
      <c r="D181" s="57" t="s">
        <v>949</v>
      </c>
      <c r="E181" s="58"/>
      <c r="F181" s="59"/>
      <c r="G181" s="57"/>
      <c r="H181" s="60">
        <f>H179+H180</f>
        <v>1031441.40838121</v>
      </c>
    </row>
    <row r="182" ht="40.5" customHeight="1" spans="1:8">
      <c r="A182" s="38">
        <v>11</v>
      </c>
      <c r="B182" s="39" t="s">
        <v>114</v>
      </c>
      <c r="C182" s="40" t="s">
        <v>115</v>
      </c>
      <c r="D182" s="39" t="s">
        <v>116</v>
      </c>
      <c r="E182" s="40">
        <v>1</v>
      </c>
      <c r="F182" s="41"/>
      <c r="G182" s="39"/>
      <c r="H182" s="42"/>
    </row>
    <row r="183" ht="15.75" customHeight="1" spans="1:8">
      <c r="A183" s="43"/>
      <c r="B183" s="44"/>
      <c r="C183" s="45" t="s">
        <v>802</v>
      </c>
      <c r="D183" s="44"/>
      <c r="E183" s="45"/>
      <c r="F183" s="46"/>
      <c r="G183" s="44"/>
      <c r="H183" s="47">
        <f>H184</f>
        <v>734321.6</v>
      </c>
    </row>
    <row r="184" ht="15.75" customHeight="1" spans="1:8">
      <c r="A184" s="48"/>
      <c r="B184" s="21" t="s">
        <v>584</v>
      </c>
      <c r="C184" s="22" t="s">
        <v>585</v>
      </c>
      <c r="D184" s="21" t="s">
        <v>586</v>
      </c>
      <c r="E184" s="49">
        <v>2.92</v>
      </c>
      <c r="F184" s="24">
        <v>251480</v>
      </c>
      <c r="G184" s="50">
        <v>1</v>
      </c>
      <c r="H184" s="25">
        <f>E184*F184*G184</f>
        <v>734321.6</v>
      </c>
    </row>
    <row r="185" ht="15.75" customHeight="1" spans="1:8">
      <c r="A185" s="43"/>
      <c r="B185" s="44"/>
      <c r="C185" s="45" t="s">
        <v>807</v>
      </c>
      <c r="D185" s="44"/>
      <c r="E185" s="45"/>
      <c r="F185" s="46"/>
      <c r="G185" s="44"/>
      <c r="H185" s="47">
        <f>H186</f>
        <v>1038164.28</v>
      </c>
    </row>
    <row r="186" ht="15.75" customHeight="1" spans="1:8">
      <c r="A186" s="48"/>
      <c r="B186" s="21" t="s">
        <v>629</v>
      </c>
      <c r="C186" s="22" t="s">
        <v>630</v>
      </c>
      <c r="D186" s="21" t="s">
        <v>596</v>
      </c>
      <c r="E186" s="49">
        <v>0.316</v>
      </c>
      <c r="F186" s="24">
        <v>3285330</v>
      </c>
      <c r="G186" s="50">
        <v>1</v>
      </c>
      <c r="H186" s="25">
        <f>E186*F186*G186</f>
        <v>1038164.28</v>
      </c>
    </row>
    <row r="187" ht="28.5" customHeight="1" spans="1:8">
      <c r="A187" s="51"/>
      <c r="B187" s="39"/>
      <c r="C187" s="40" t="s">
        <v>973</v>
      </c>
      <c r="D187" s="39" t="s">
        <v>919</v>
      </c>
      <c r="E187" s="52"/>
      <c r="F187" s="41"/>
      <c r="G187" s="39"/>
      <c r="H187" s="42">
        <f>+H183+H185</f>
        <v>1772485.88</v>
      </c>
    </row>
    <row r="188" ht="15.75" customHeight="1" spans="1:8">
      <c r="A188" s="48"/>
      <c r="B188" s="21"/>
      <c r="C188" s="22" t="s">
        <v>921</v>
      </c>
      <c r="D188" s="21" t="str">
        <f>""</f>
        <v/>
      </c>
      <c r="E188" s="53"/>
      <c r="F188" s="24"/>
      <c r="G188" s="21"/>
      <c r="H188" s="25">
        <f>H191</f>
        <v>132936.441</v>
      </c>
    </row>
    <row r="189" ht="15.75" customHeight="1" spans="1:8">
      <c r="A189" s="48"/>
      <c r="B189" s="21"/>
      <c r="C189" s="22" t="s">
        <v>974</v>
      </c>
      <c r="D189" s="21" t="s">
        <v>916</v>
      </c>
      <c r="E189" s="53" t="s">
        <v>924</v>
      </c>
      <c r="F189" s="24"/>
      <c r="G189" s="21"/>
      <c r="H189" s="25">
        <v>97486.7234</v>
      </c>
    </row>
    <row r="190" ht="40.5" customHeight="1" spans="1:8">
      <c r="A190" s="48"/>
      <c r="B190" s="21"/>
      <c r="C190" s="22" t="s">
        <v>975</v>
      </c>
      <c r="D190" s="21" t="s">
        <v>53</v>
      </c>
      <c r="E190" s="53" t="s">
        <v>927</v>
      </c>
      <c r="F190" s="24"/>
      <c r="G190" s="21"/>
      <c r="H190" s="25">
        <v>35449.7176</v>
      </c>
    </row>
    <row r="191" ht="28.5" customHeight="1" spans="1:8">
      <c r="A191" s="51"/>
      <c r="B191" s="39"/>
      <c r="C191" s="40" t="s">
        <v>976</v>
      </c>
      <c r="D191" s="39" t="s">
        <v>929</v>
      </c>
      <c r="E191" s="52"/>
      <c r="F191" s="41"/>
      <c r="G191" s="39"/>
      <c r="H191" s="42">
        <f>SUM(H189:H190)</f>
        <v>132936.441</v>
      </c>
    </row>
    <row r="192" ht="28.5" customHeight="1" spans="1:8">
      <c r="A192" s="48"/>
      <c r="B192" s="21"/>
      <c r="C192" s="22" t="s">
        <v>977</v>
      </c>
      <c r="D192" s="21" t="s">
        <v>932</v>
      </c>
      <c r="E192" s="53" t="s">
        <v>924</v>
      </c>
      <c r="F192" s="24"/>
      <c r="G192" s="21"/>
      <c r="H192" s="25">
        <v>104798.227655</v>
      </c>
    </row>
    <row r="193" ht="28.5" customHeight="1" spans="1:8">
      <c r="A193" s="48"/>
      <c r="B193" s="21"/>
      <c r="C193" s="22" t="s">
        <v>978</v>
      </c>
      <c r="D193" s="21" t="s">
        <v>935</v>
      </c>
      <c r="E193" s="53"/>
      <c r="F193" s="24"/>
      <c r="G193" s="21"/>
      <c r="H193" s="25">
        <f>H187+H191+H192</f>
        <v>2010220.548655</v>
      </c>
    </row>
    <row r="194" ht="28.5" customHeight="1" spans="1:8">
      <c r="A194" s="48"/>
      <c r="B194" s="21"/>
      <c r="C194" s="22" t="s">
        <v>979</v>
      </c>
      <c r="D194" s="21" t="s">
        <v>939</v>
      </c>
      <c r="E194" s="54">
        <v>0.08</v>
      </c>
      <c r="F194" s="24"/>
      <c r="G194" s="21"/>
      <c r="H194" s="25">
        <f>E194*H193</f>
        <v>160817.6438924</v>
      </c>
    </row>
    <row r="195" ht="28.5" customHeight="1" spans="1:8">
      <c r="A195" s="48"/>
      <c r="B195" s="21"/>
      <c r="C195" s="22" t="s">
        <v>980</v>
      </c>
      <c r="D195" s="21" t="s">
        <v>942</v>
      </c>
      <c r="E195" s="55"/>
      <c r="F195" s="24"/>
      <c r="G195" s="21"/>
      <c r="H195" s="25">
        <f>H193+H194</f>
        <v>2171038.1925474</v>
      </c>
    </row>
    <row r="196" ht="28.5" customHeight="1" spans="1:8">
      <c r="A196" s="48"/>
      <c r="B196" s="21"/>
      <c r="C196" s="22" t="s">
        <v>981</v>
      </c>
      <c r="D196" s="21" t="s">
        <v>946</v>
      </c>
      <c r="E196" s="55">
        <v>0.011</v>
      </c>
      <c r="F196" s="24"/>
      <c r="G196" s="21"/>
      <c r="H196" s="25">
        <f>E196*H195</f>
        <v>23881.4201180214</v>
      </c>
    </row>
    <row r="197" ht="15.75" customHeight="1" spans="1:8">
      <c r="A197" s="56"/>
      <c r="B197" s="57"/>
      <c r="C197" s="57" t="s">
        <v>982</v>
      </c>
      <c r="D197" s="57" t="s">
        <v>949</v>
      </c>
      <c r="E197" s="58"/>
      <c r="F197" s="59"/>
      <c r="G197" s="57"/>
      <c r="H197" s="60">
        <f>H195+H196</f>
        <v>2194919.61266542</v>
      </c>
    </row>
    <row r="198" ht="28.5" customHeight="1" spans="1:8">
      <c r="A198" s="38">
        <v>12</v>
      </c>
      <c r="B198" s="39" t="s">
        <v>53</v>
      </c>
      <c r="C198" s="40" t="s">
        <v>123</v>
      </c>
      <c r="D198" s="39" t="s">
        <v>124</v>
      </c>
      <c r="E198" s="40">
        <v>1</v>
      </c>
      <c r="F198" s="41"/>
      <c r="G198" s="39"/>
      <c r="H198" s="42"/>
    </row>
    <row r="199" ht="15.75" customHeight="1" spans="1:8">
      <c r="A199" s="43"/>
      <c r="B199" s="44"/>
      <c r="C199" s="45" t="s">
        <v>803</v>
      </c>
      <c r="D199" s="44"/>
      <c r="E199" s="45"/>
      <c r="F199" s="46"/>
      <c r="G199" s="44"/>
      <c r="H199" s="47">
        <f>H200</f>
        <v>6000</v>
      </c>
    </row>
    <row r="200" ht="15.75" customHeight="1" spans="1:8">
      <c r="A200" s="48"/>
      <c r="B200" s="21" t="str">
        <f>""</f>
        <v/>
      </c>
      <c r="C200" s="22" t="s">
        <v>30</v>
      </c>
      <c r="D200" s="21" t="str">
        <f>""</f>
        <v/>
      </c>
      <c r="E200" s="49">
        <v>1</v>
      </c>
      <c r="F200" s="24">
        <v>6000</v>
      </c>
      <c r="G200" s="21"/>
      <c r="H200" s="25">
        <f>E200*F200</f>
        <v>6000</v>
      </c>
    </row>
    <row r="201" ht="28.5" customHeight="1" spans="1:8">
      <c r="A201" s="51"/>
      <c r="B201" s="39"/>
      <c r="C201" s="40" t="s">
        <v>973</v>
      </c>
      <c r="D201" s="39" t="s">
        <v>919</v>
      </c>
      <c r="E201" s="52"/>
      <c r="F201" s="41"/>
      <c r="G201" s="39"/>
      <c r="H201" s="42">
        <f>H199</f>
        <v>6000</v>
      </c>
    </row>
    <row r="202" ht="15.75" customHeight="1" spans="1:8">
      <c r="A202" s="48"/>
      <c r="B202" s="21"/>
      <c r="C202" s="22" t="s">
        <v>921</v>
      </c>
      <c r="D202" s="21" t="str">
        <f>""</f>
        <v/>
      </c>
      <c r="E202" s="53"/>
      <c r="F202" s="24"/>
      <c r="G202" s="21"/>
      <c r="H202" s="25">
        <f>H205</f>
        <v>450</v>
      </c>
    </row>
    <row r="203" ht="15.75" customHeight="1" spans="1:8">
      <c r="A203" s="48"/>
      <c r="B203" s="21"/>
      <c r="C203" s="22" t="s">
        <v>974</v>
      </c>
      <c r="D203" s="21" t="s">
        <v>916</v>
      </c>
      <c r="E203" s="53" t="s">
        <v>924</v>
      </c>
      <c r="F203" s="24"/>
      <c r="G203" s="21"/>
      <c r="H203" s="25">
        <v>330</v>
      </c>
    </row>
    <row r="204" ht="40.5" customHeight="1" spans="1:8">
      <c r="A204" s="48"/>
      <c r="B204" s="21"/>
      <c r="C204" s="22" t="s">
        <v>975</v>
      </c>
      <c r="D204" s="21" t="s">
        <v>53</v>
      </c>
      <c r="E204" s="53" t="s">
        <v>927</v>
      </c>
      <c r="F204" s="24"/>
      <c r="G204" s="21"/>
      <c r="H204" s="25">
        <v>120</v>
      </c>
    </row>
    <row r="205" ht="28.5" customHeight="1" spans="1:8">
      <c r="A205" s="51"/>
      <c r="B205" s="39"/>
      <c r="C205" s="40" t="s">
        <v>976</v>
      </c>
      <c r="D205" s="39" t="s">
        <v>929</v>
      </c>
      <c r="E205" s="52"/>
      <c r="F205" s="41"/>
      <c r="G205" s="39"/>
      <c r="H205" s="42">
        <f>SUM(H203:H204)</f>
        <v>450</v>
      </c>
    </row>
    <row r="206" ht="28.5" customHeight="1" spans="1:8">
      <c r="A206" s="48"/>
      <c r="B206" s="21"/>
      <c r="C206" s="22" t="s">
        <v>977</v>
      </c>
      <c r="D206" s="21" t="s">
        <v>932</v>
      </c>
      <c r="E206" s="53" t="s">
        <v>924</v>
      </c>
      <c r="F206" s="24"/>
      <c r="G206" s="21"/>
      <c r="H206" s="25">
        <v>354.75</v>
      </c>
    </row>
    <row r="207" ht="28.5" customHeight="1" spans="1:8">
      <c r="A207" s="48"/>
      <c r="B207" s="21"/>
      <c r="C207" s="22" t="s">
        <v>978</v>
      </c>
      <c r="D207" s="21" t="s">
        <v>935</v>
      </c>
      <c r="E207" s="53"/>
      <c r="F207" s="24"/>
      <c r="G207" s="21"/>
      <c r="H207" s="25">
        <f>H201+H205+H206</f>
        <v>6804.75</v>
      </c>
    </row>
    <row r="208" ht="28.5" customHeight="1" spans="1:8">
      <c r="A208" s="48"/>
      <c r="B208" s="21"/>
      <c r="C208" s="22" t="s">
        <v>979</v>
      </c>
      <c r="D208" s="21" t="s">
        <v>939</v>
      </c>
      <c r="E208" s="54">
        <v>0.08</v>
      </c>
      <c r="F208" s="24"/>
      <c r="G208" s="21"/>
      <c r="H208" s="25">
        <f>E208*H207</f>
        <v>544.38</v>
      </c>
    </row>
    <row r="209" ht="28.5" customHeight="1" spans="1:8">
      <c r="A209" s="48"/>
      <c r="B209" s="21"/>
      <c r="C209" s="22" t="s">
        <v>980</v>
      </c>
      <c r="D209" s="21" t="s">
        <v>942</v>
      </c>
      <c r="E209" s="55"/>
      <c r="F209" s="24"/>
      <c r="G209" s="21"/>
      <c r="H209" s="25">
        <f>H207+H208</f>
        <v>7349.13</v>
      </c>
    </row>
    <row r="210" ht="28.5" customHeight="1" spans="1:8">
      <c r="A210" s="48"/>
      <c r="B210" s="21"/>
      <c r="C210" s="22" t="s">
        <v>981</v>
      </c>
      <c r="D210" s="21" t="s">
        <v>946</v>
      </c>
      <c r="E210" s="55">
        <v>0.011</v>
      </c>
      <c r="F210" s="24"/>
      <c r="G210" s="21"/>
      <c r="H210" s="25">
        <f>E210*H209</f>
        <v>80.84043</v>
      </c>
    </row>
    <row r="211" ht="15.75" customHeight="1" spans="1:8">
      <c r="A211" s="56"/>
      <c r="B211" s="57"/>
      <c r="C211" s="57" t="s">
        <v>982</v>
      </c>
      <c r="D211" s="57" t="s">
        <v>949</v>
      </c>
      <c r="E211" s="58"/>
      <c r="F211" s="59"/>
      <c r="G211" s="57"/>
      <c r="H211" s="60">
        <f>H209+H210</f>
        <v>7429.97043</v>
      </c>
    </row>
    <row r="212" ht="28.5" customHeight="1" spans="1:8">
      <c r="A212" s="38">
        <v>13</v>
      </c>
      <c r="B212" s="39" t="s">
        <v>114</v>
      </c>
      <c r="C212" s="40" t="s">
        <v>128</v>
      </c>
      <c r="D212" s="39" t="s">
        <v>116</v>
      </c>
      <c r="E212" s="40">
        <v>1</v>
      </c>
      <c r="F212" s="41"/>
      <c r="G212" s="39"/>
      <c r="H212" s="42"/>
    </row>
    <row r="213" ht="15.75" customHeight="1" spans="1:8">
      <c r="A213" s="43"/>
      <c r="B213" s="44"/>
      <c r="C213" s="45" t="s">
        <v>802</v>
      </c>
      <c r="D213" s="44"/>
      <c r="E213" s="45"/>
      <c r="F213" s="46"/>
      <c r="G213" s="44"/>
      <c r="H213" s="47">
        <f>H214</f>
        <v>734321.6</v>
      </c>
    </row>
    <row r="214" ht="15.75" customHeight="1" spans="1:8">
      <c r="A214" s="48"/>
      <c r="B214" s="21" t="s">
        <v>584</v>
      </c>
      <c r="C214" s="22" t="s">
        <v>585</v>
      </c>
      <c r="D214" s="21" t="s">
        <v>586</v>
      </c>
      <c r="E214" s="49">
        <v>2.92</v>
      </c>
      <c r="F214" s="24">
        <v>251480</v>
      </c>
      <c r="G214" s="50">
        <v>1</v>
      </c>
      <c r="H214" s="25">
        <f>E214*F214*G214</f>
        <v>734321.6</v>
      </c>
    </row>
    <row r="215" ht="15.75" customHeight="1" spans="1:8">
      <c r="A215" s="43"/>
      <c r="B215" s="44"/>
      <c r="C215" s="45" t="s">
        <v>807</v>
      </c>
      <c r="D215" s="44"/>
      <c r="E215" s="45"/>
      <c r="F215" s="46"/>
      <c r="G215" s="44"/>
      <c r="H215" s="47">
        <f>H216</f>
        <v>1038164.28</v>
      </c>
    </row>
    <row r="216" ht="15.75" customHeight="1" spans="1:8">
      <c r="A216" s="48"/>
      <c r="B216" s="21" t="s">
        <v>629</v>
      </c>
      <c r="C216" s="22" t="s">
        <v>630</v>
      </c>
      <c r="D216" s="21" t="s">
        <v>596</v>
      </c>
      <c r="E216" s="49">
        <v>0.316</v>
      </c>
      <c r="F216" s="24">
        <v>3285330</v>
      </c>
      <c r="G216" s="50">
        <v>1</v>
      </c>
      <c r="H216" s="25">
        <f>E216*F216*G216</f>
        <v>1038164.28</v>
      </c>
    </row>
    <row r="217" ht="28.5" customHeight="1" spans="1:8">
      <c r="A217" s="51"/>
      <c r="B217" s="39"/>
      <c r="C217" s="40" t="s">
        <v>973</v>
      </c>
      <c r="D217" s="39" t="s">
        <v>919</v>
      </c>
      <c r="E217" s="52"/>
      <c r="F217" s="41"/>
      <c r="G217" s="39"/>
      <c r="H217" s="42">
        <f>+H213+H215</f>
        <v>1772485.88</v>
      </c>
    </row>
    <row r="218" ht="15.75" customHeight="1" spans="1:8">
      <c r="A218" s="48"/>
      <c r="B218" s="21"/>
      <c r="C218" s="22" t="s">
        <v>921</v>
      </c>
      <c r="D218" s="21" t="str">
        <f>""</f>
        <v/>
      </c>
      <c r="E218" s="53"/>
      <c r="F218" s="24"/>
      <c r="G218" s="21"/>
      <c r="H218" s="25">
        <f>H221</f>
        <v>132936.441</v>
      </c>
    </row>
    <row r="219" ht="15.75" customHeight="1" spans="1:8">
      <c r="A219" s="48"/>
      <c r="B219" s="21"/>
      <c r="C219" s="22" t="s">
        <v>974</v>
      </c>
      <c r="D219" s="21" t="s">
        <v>916</v>
      </c>
      <c r="E219" s="53" t="s">
        <v>924</v>
      </c>
      <c r="F219" s="24"/>
      <c r="G219" s="21"/>
      <c r="H219" s="25">
        <v>97486.7234</v>
      </c>
    </row>
    <row r="220" ht="40.5" customHeight="1" spans="1:8">
      <c r="A220" s="48"/>
      <c r="B220" s="21"/>
      <c r="C220" s="22" t="s">
        <v>975</v>
      </c>
      <c r="D220" s="21" t="s">
        <v>53</v>
      </c>
      <c r="E220" s="53" t="s">
        <v>927</v>
      </c>
      <c r="F220" s="24"/>
      <c r="G220" s="21"/>
      <c r="H220" s="25">
        <v>35449.7176</v>
      </c>
    </row>
    <row r="221" ht="28.5" customHeight="1" spans="1:8">
      <c r="A221" s="51"/>
      <c r="B221" s="39"/>
      <c r="C221" s="40" t="s">
        <v>976</v>
      </c>
      <c r="D221" s="39" t="s">
        <v>929</v>
      </c>
      <c r="E221" s="52"/>
      <c r="F221" s="41"/>
      <c r="G221" s="39"/>
      <c r="H221" s="42">
        <f>SUM(H219:H220)</f>
        <v>132936.441</v>
      </c>
    </row>
    <row r="222" ht="28.5" customHeight="1" spans="1:8">
      <c r="A222" s="48"/>
      <c r="B222" s="21"/>
      <c r="C222" s="22" t="s">
        <v>977</v>
      </c>
      <c r="D222" s="21" t="s">
        <v>932</v>
      </c>
      <c r="E222" s="53" t="s">
        <v>924</v>
      </c>
      <c r="F222" s="24"/>
      <c r="G222" s="21"/>
      <c r="H222" s="25">
        <v>104798.227655</v>
      </c>
    </row>
    <row r="223" ht="28.5" customHeight="1" spans="1:8">
      <c r="A223" s="48"/>
      <c r="B223" s="21"/>
      <c r="C223" s="22" t="s">
        <v>978</v>
      </c>
      <c r="D223" s="21" t="s">
        <v>935</v>
      </c>
      <c r="E223" s="53"/>
      <c r="F223" s="24"/>
      <c r="G223" s="21"/>
      <c r="H223" s="25">
        <f>H217+H221+H222</f>
        <v>2010220.548655</v>
      </c>
    </row>
    <row r="224" ht="28.5" customHeight="1" spans="1:8">
      <c r="A224" s="48"/>
      <c r="B224" s="21"/>
      <c r="C224" s="22" t="s">
        <v>979</v>
      </c>
      <c r="D224" s="21" t="s">
        <v>939</v>
      </c>
      <c r="E224" s="54">
        <v>0.08</v>
      </c>
      <c r="F224" s="24"/>
      <c r="G224" s="21"/>
      <c r="H224" s="25">
        <f>E224*H223</f>
        <v>160817.6438924</v>
      </c>
    </row>
    <row r="225" ht="28.5" customHeight="1" spans="1:8">
      <c r="A225" s="48"/>
      <c r="B225" s="21"/>
      <c r="C225" s="22" t="s">
        <v>980</v>
      </c>
      <c r="D225" s="21" t="s">
        <v>942</v>
      </c>
      <c r="E225" s="55"/>
      <c r="F225" s="24"/>
      <c r="G225" s="21"/>
      <c r="H225" s="25">
        <f>H223+H224</f>
        <v>2171038.1925474</v>
      </c>
    </row>
    <row r="226" ht="28.5" customHeight="1" spans="1:8">
      <c r="A226" s="48"/>
      <c r="B226" s="21"/>
      <c r="C226" s="22" t="s">
        <v>981</v>
      </c>
      <c r="D226" s="21" t="s">
        <v>946</v>
      </c>
      <c r="E226" s="55">
        <v>0.011</v>
      </c>
      <c r="F226" s="24"/>
      <c r="G226" s="21"/>
      <c r="H226" s="25">
        <f>E226*H225</f>
        <v>23881.4201180214</v>
      </c>
    </row>
    <row r="227" ht="15.75" customHeight="1" spans="1:8">
      <c r="A227" s="56"/>
      <c r="B227" s="57"/>
      <c r="C227" s="57" t="s">
        <v>982</v>
      </c>
      <c r="D227" s="57" t="s">
        <v>949</v>
      </c>
      <c r="E227" s="58"/>
      <c r="F227" s="59"/>
      <c r="G227" s="57"/>
      <c r="H227" s="60">
        <f>H225+H226</f>
        <v>2194919.61266542</v>
      </c>
    </row>
    <row r="228" ht="40.5" customHeight="1" spans="1:8">
      <c r="A228" s="38">
        <v>14</v>
      </c>
      <c r="B228" s="39" t="s">
        <v>131</v>
      </c>
      <c r="C228" s="40" t="s">
        <v>132</v>
      </c>
      <c r="D228" s="39" t="s">
        <v>116</v>
      </c>
      <c r="E228" s="40">
        <v>1</v>
      </c>
      <c r="F228" s="41"/>
      <c r="G228" s="39"/>
      <c r="H228" s="42"/>
    </row>
    <row r="229" ht="15.75" customHeight="1" spans="1:8">
      <c r="A229" s="43"/>
      <c r="B229" s="44"/>
      <c r="C229" s="45" t="s">
        <v>807</v>
      </c>
      <c r="D229" s="44"/>
      <c r="E229" s="45"/>
      <c r="F229" s="46"/>
      <c r="G229" s="44"/>
      <c r="H229" s="47">
        <f>H230</f>
        <v>2251783.95</v>
      </c>
    </row>
    <row r="230" ht="15.75" customHeight="1" spans="1:8">
      <c r="A230" s="48"/>
      <c r="B230" s="21" t="s">
        <v>665</v>
      </c>
      <c r="C230" s="22" t="s">
        <v>666</v>
      </c>
      <c r="D230" s="21" t="s">
        <v>596</v>
      </c>
      <c r="E230" s="49">
        <v>1.15</v>
      </c>
      <c r="F230" s="24">
        <v>1958073</v>
      </c>
      <c r="G230" s="50">
        <v>1</v>
      </c>
      <c r="H230" s="25">
        <f>E230*F230*G230</f>
        <v>2251783.95</v>
      </c>
    </row>
    <row r="231" ht="28.5" customHeight="1" spans="1:8">
      <c r="A231" s="51"/>
      <c r="B231" s="39"/>
      <c r="C231" s="40" t="s">
        <v>973</v>
      </c>
      <c r="D231" s="39" t="s">
        <v>919</v>
      </c>
      <c r="E231" s="52"/>
      <c r="F231" s="41"/>
      <c r="G231" s="39"/>
      <c r="H231" s="42">
        <f>+H229</f>
        <v>2251783.95</v>
      </c>
    </row>
    <row r="232" ht="15.75" customHeight="1" spans="1:8">
      <c r="A232" s="48"/>
      <c r="B232" s="21"/>
      <c r="C232" s="22" t="s">
        <v>921</v>
      </c>
      <c r="D232" s="21" t="str">
        <f>""</f>
        <v/>
      </c>
      <c r="E232" s="53"/>
      <c r="F232" s="24"/>
      <c r="G232" s="21"/>
      <c r="H232" s="25">
        <f>H235</f>
        <v>168883.79625</v>
      </c>
    </row>
    <row r="233" ht="15.75" customHeight="1" spans="1:8">
      <c r="A233" s="48"/>
      <c r="B233" s="21"/>
      <c r="C233" s="22" t="s">
        <v>974</v>
      </c>
      <c r="D233" s="21" t="s">
        <v>916</v>
      </c>
      <c r="E233" s="53" t="s">
        <v>924</v>
      </c>
      <c r="F233" s="24"/>
      <c r="G233" s="21"/>
      <c r="H233" s="25">
        <v>123848.11725</v>
      </c>
    </row>
    <row r="234" ht="40.5" customHeight="1" spans="1:8">
      <c r="A234" s="48"/>
      <c r="B234" s="21"/>
      <c r="C234" s="22" t="s">
        <v>975</v>
      </c>
      <c r="D234" s="21" t="s">
        <v>53</v>
      </c>
      <c r="E234" s="53" t="s">
        <v>927</v>
      </c>
      <c r="F234" s="24"/>
      <c r="G234" s="21"/>
      <c r="H234" s="25">
        <v>45035.679</v>
      </c>
    </row>
    <row r="235" ht="28.5" customHeight="1" spans="1:8">
      <c r="A235" s="51"/>
      <c r="B235" s="39"/>
      <c r="C235" s="40" t="s">
        <v>976</v>
      </c>
      <c r="D235" s="39" t="s">
        <v>929</v>
      </c>
      <c r="E235" s="52"/>
      <c r="F235" s="41"/>
      <c r="G235" s="39"/>
      <c r="H235" s="42">
        <f>SUM(H233:H234)</f>
        <v>168883.79625</v>
      </c>
    </row>
    <row r="236" ht="28.5" customHeight="1" spans="1:8">
      <c r="A236" s="48"/>
      <c r="B236" s="21"/>
      <c r="C236" s="22" t="s">
        <v>977</v>
      </c>
      <c r="D236" s="21" t="s">
        <v>932</v>
      </c>
      <c r="E236" s="53" t="s">
        <v>924</v>
      </c>
      <c r="F236" s="24"/>
      <c r="G236" s="21"/>
      <c r="H236" s="25">
        <v>133136.72604375</v>
      </c>
    </row>
    <row r="237" ht="28.5" customHeight="1" spans="1:8">
      <c r="A237" s="48"/>
      <c r="B237" s="21"/>
      <c r="C237" s="22" t="s">
        <v>978</v>
      </c>
      <c r="D237" s="21" t="s">
        <v>935</v>
      </c>
      <c r="E237" s="53"/>
      <c r="F237" s="24"/>
      <c r="G237" s="21"/>
      <c r="H237" s="25">
        <f>H231+H235+H236</f>
        <v>2553804.47229375</v>
      </c>
    </row>
    <row r="238" ht="28.5" customHeight="1" spans="1:8">
      <c r="A238" s="48"/>
      <c r="B238" s="21"/>
      <c r="C238" s="22" t="s">
        <v>979</v>
      </c>
      <c r="D238" s="21" t="s">
        <v>939</v>
      </c>
      <c r="E238" s="54">
        <v>0.08</v>
      </c>
      <c r="F238" s="24"/>
      <c r="G238" s="21"/>
      <c r="H238" s="25">
        <f>E238*H237</f>
        <v>204304.3577835</v>
      </c>
    </row>
    <row r="239" ht="28.5" customHeight="1" spans="1:8">
      <c r="A239" s="48"/>
      <c r="B239" s="21"/>
      <c r="C239" s="22" t="s">
        <v>980</v>
      </c>
      <c r="D239" s="21" t="s">
        <v>942</v>
      </c>
      <c r="E239" s="55"/>
      <c r="F239" s="24"/>
      <c r="G239" s="21"/>
      <c r="H239" s="25">
        <f>H237+H238</f>
        <v>2758108.83007725</v>
      </c>
    </row>
    <row r="240" ht="28.5" customHeight="1" spans="1:8">
      <c r="A240" s="48"/>
      <c r="B240" s="21"/>
      <c r="C240" s="22" t="s">
        <v>981</v>
      </c>
      <c r="D240" s="21" t="s">
        <v>946</v>
      </c>
      <c r="E240" s="55">
        <v>0.011</v>
      </c>
      <c r="F240" s="24"/>
      <c r="G240" s="21"/>
      <c r="H240" s="25">
        <f>E240*H239</f>
        <v>30339.1971308497</v>
      </c>
    </row>
    <row r="241" ht="15.75" customHeight="1" spans="1:8">
      <c r="A241" s="56"/>
      <c r="B241" s="57"/>
      <c r="C241" s="57" t="s">
        <v>982</v>
      </c>
      <c r="D241" s="57" t="s">
        <v>949</v>
      </c>
      <c r="E241" s="58"/>
      <c r="F241" s="59"/>
      <c r="G241" s="57"/>
      <c r="H241" s="60">
        <f>H239+H240</f>
        <v>2788448.0272081</v>
      </c>
    </row>
    <row r="242" ht="53.25" customHeight="1" spans="1:8">
      <c r="A242" s="38">
        <v>15</v>
      </c>
      <c r="B242" s="39" t="s">
        <v>135</v>
      </c>
      <c r="C242" s="40" t="s">
        <v>136</v>
      </c>
      <c r="D242" s="39" t="s">
        <v>116</v>
      </c>
      <c r="E242" s="40">
        <v>1</v>
      </c>
      <c r="F242" s="41"/>
      <c r="G242" s="39"/>
      <c r="H242" s="42"/>
    </row>
    <row r="243" ht="15.75" customHeight="1" spans="1:8">
      <c r="A243" s="43"/>
      <c r="B243" s="44"/>
      <c r="C243" s="45" t="s">
        <v>807</v>
      </c>
      <c r="D243" s="44"/>
      <c r="E243" s="45"/>
      <c r="F243" s="46"/>
      <c r="G243" s="44"/>
      <c r="H243" s="47">
        <f>H244</f>
        <v>4151114.76</v>
      </c>
    </row>
    <row r="244" ht="15.75" customHeight="1" spans="1:8">
      <c r="A244" s="48"/>
      <c r="B244" s="21" t="s">
        <v>665</v>
      </c>
      <c r="C244" s="22" t="s">
        <v>666</v>
      </c>
      <c r="D244" s="21" t="s">
        <v>596</v>
      </c>
      <c r="E244" s="49">
        <v>0.53</v>
      </c>
      <c r="F244" s="24">
        <v>1958073</v>
      </c>
      <c r="G244" s="50">
        <v>4</v>
      </c>
      <c r="H244" s="25">
        <f>E244*F244*G244</f>
        <v>4151114.76</v>
      </c>
    </row>
    <row r="245" ht="28.5" customHeight="1" spans="1:8">
      <c r="A245" s="51"/>
      <c r="B245" s="39"/>
      <c r="C245" s="40" t="s">
        <v>973</v>
      </c>
      <c r="D245" s="39" t="s">
        <v>919</v>
      </c>
      <c r="E245" s="52"/>
      <c r="F245" s="41"/>
      <c r="G245" s="39"/>
      <c r="H245" s="42">
        <f>+H243</f>
        <v>4151114.76</v>
      </c>
    </row>
    <row r="246" ht="15.75" customHeight="1" spans="1:8">
      <c r="A246" s="48"/>
      <c r="B246" s="21"/>
      <c r="C246" s="22" t="s">
        <v>921</v>
      </c>
      <c r="D246" s="21" t="str">
        <f>""</f>
        <v/>
      </c>
      <c r="E246" s="53"/>
      <c r="F246" s="24"/>
      <c r="G246" s="21"/>
      <c r="H246" s="25">
        <f>H249</f>
        <v>311333.607</v>
      </c>
    </row>
    <row r="247" ht="15.75" customHeight="1" spans="1:8">
      <c r="A247" s="48"/>
      <c r="B247" s="21"/>
      <c r="C247" s="22" t="s">
        <v>974</v>
      </c>
      <c r="D247" s="21" t="s">
        <v>916</v>
      </c>
      <c r="E247" s="53" t="s">
        <v>924</v>
      </c>
      <c r="F247" s="24"/>
      <c r="G247" s="21"/>
      <c r="H247" s="25">
        <v>228311.3118</v>
      </c>
    </row>
    <row r="248" ht="40.5" customHeight="1" spans="1:8">
      <c r="A248" s="48"/>
      <c r="B248" s="21"/>
      <c r="C248" s="22" t="s">
        <v>975</v>
      </c>
      <c r="D248" s="21" t="s">
        <v>53</v>
      </c>
      <c r="E248" s="53" t="s">
        <v>927</v>
      </c>
      <c r="F248" s="24"/>
      <c r="G248" s="21"/>
      <c r="H248" s="25">
        <v>83022.2952</v>
      </c>
    </row>
    <row r="249" ht="28.5" customHeight="1" spans="1:8">
      <c r="A249" s="51"/>
      <c r="B249" s="39"/>
      <c r="C249" s="40" t="s">
        <v>976</v>
      </c>
      <c r="D249" s="39" t="s">
        <v>929</v>
      </c>
      <c r="E249" s="52"/>
      <c r="F249" s="41"/>
      <c r="G249" s="39"/>
      <c r="H249" s="42">
        <f>SUM(H247:H248)</f>
        <v>311333.607</v>
      </c>
    </row>
    <row r="250" ht="28.5" customHeight="1" spans="1:8">
      <c r="A250" s="48"/>
      <c r="B250" s="21"/>
      <c r="C250" s="22" t="s">
        <v>977</v>
      </c>
      <c r="D250" s="21" t="s">
        <v>932</v>
      </c>
      <c r="E250" s="53" t="s">
        <v>924</v>
      </c>
      <c r="F250" s="24"/>
      <c r="G250" s="21"/>
      <c r="H250" s="25">
        <v>245434.660185</v>
      </c>
    </row>
    <row r="251" ht="28.5" customHeight="1" spans="1:8">
      <c r="A251" s="48"/>
      <c r="B251" s="21"/>
      <c r="C251" s="22" t="s">
        <v>978</v>
      </c>
      <c r="D251" s="21" t="s">
        <v>935</v>
      </c>
      <c r="E251" s="53"/>
      <c r="F251" s="24"/>
      <c r="G251" s="21"/>
      <c r="H251" s="25">
        <f>H245+H249+H250</f>
        <v>4707883.027185</v>
      </c>
    </row>
    <row r="252" ht="28.5" customHeight="1" spans="1:8">
      <c r="A252" s="48"/>
      <c r="B252" s="21"/>
      <c r="C252" s="22" t="s">
        <v>979</v>
      </c>
      <c r="D252" s="21" t="s">
        <v>939</v>
      </c>
      <c r="E252" s="54">
        <v>0.08</v>
      </c>
      <c r="F252" s="24"/>
      <c r="G252" s="21"/>
      <c r="H252" s="25">
        <f>E252*H251</f>
        <v>376630.6421748</v>
      </c>
    </row>
    <row r="253" ht="28.5" customHeight="1" spans="1:8">
      <c r="A253" s="48"/>
      <c r="B253" s="21"/>
      <c r="C253" s="22" t="s">
        <v>980</v>
      </c>
      <c r="D253" s="21" t="s">
        <v>942</v>
      </c>
      <c r="E253" s="55"/>
      <c r="F253" s="24"/>
      <c r="G253" s="21"/>
      <c r="H253" s="25">
        <f>H251+H252</f>
        <v>5084513.6693598</v>
      </c>
    </row>
    <row r="254" ht="28.5" customHeight="1" spans="1:8">
      <c r="A254" s="48"/>
      <c r="B254" s="21"/>
      <c r="C254" s="22" t="s">
        <v>981</v>
      </c>
      <c r="D254" s="21" t="s">
        <v>946</v>
      </c>
      <c r="E254" s="55">
        <v>0.011</v>
      </c>
      <c r="F254" s="24"/>
      <c r="G254" s="21"/>
      <c r="H254" s="25">
        <f>E254*H253</f>
        <v>55929.6503629578</v>
      </c>
    </row>
    <row r="255" ht="15.75" customHeight="1" spans="1:8">
      <c r="A255" s="56"/>
      <c r="B255" s="57"/>
      <c r="C255" s="57" t="s">
        <v>982</v>
      </c>
      <c r="D255" s="57" t="s">
        <v>949</v>
      </c>
      <c r="E255" s="58"/>
      <c r="F255" s="59"/>
      <c r="G255" s="57"/>
      <c r="H255" s="60">
        <f>H253+H254</f>
        <v>5140443.31972276</v>
      </c>
    </row>
    <row r="256" ht="40.5" customHeight="1" spans="1:8">
      <c r="A256" s="38">
        <v>16</v>
      </c>
      <c r="B256" s="39" t="s">
        <v>140</v>
      </c>
      <c r="C256" s="40" t="s">
        <v>141</v>
      </c>
      <c r="D256" s="39" t="s">
        <v>61</v>
      </c>
      <c r="E256" s="40">
        <v>1</v>
      </c>
      <c r="F256" s="41"/>
      <c r="G256" s="39"/>
      <c r="H256" s="42"/>
    </row>
    <row r="257" ht="15.75" customHeight="1" spans="1:8">
      <c r="A257" s="43"/>
      <c r="B257" s="44"/>
      <c r="C257" s="45" t="s">
        <v>803</v>
      </c>
      <c r="D257" s="44"/>
      <c r="E257" s="45"/>
      <c r="F257" s="46"/>
      <c r="G257" s="44"/>
      <c r="H257" s="47">
        <f>H258</f>
        <v>1260000</v>
      </c>
    </row>
    <row r="258" ht="15.75" customHeight="1" spans="1:8">
      <c r="A258" s="48"/>
      <c r="B258" s="21" t="s">
        <v>491</v>
      </c>
      <c r="C258" s="22" t="s">
        <v>492</v>
      </c>
      <c r="D258" s="21" t="s">
        <v>89</v>
      </c>
      <c r="E258" s="49">
        <v>105</v>
      </c>
      <c r="F258" s="24">
        <v>12000</v>
      </c>
      <c r="G258" s="50">
        <v>1</v>
      </c>
      <c r="H258" s="25">
        <f>E258*F258*G258</f>
        <v>1260000</v>
      </c>
    </row>
    <row r="259" ht="15.75" customHeight="1" spans="1:8">
      <c r="A259" s="43"/>
      <c r="B259" s="44"/>
      <c r="C259" s="45" t="s">
        <v>802</v>
      </c>
      <c r="D259" s="44"/>
      <c r="E259" s="45"/>
      <c r="F259" s="46"/>
      <c r="G259" s="44"/>
      <c r="H259" s="47">
        <f>H260</f>
        <v>99741.84</v>
      </c>
    </row>
    <row r="260" ht="15.75" customHeight="1" spans="1:8">
      <c r="A260" s="48"/>
      <c r="B260" s="21" t="s">
        <v>588</v>
      </c>
      <c r="C260" s="22" t="s">
        <v>589</v>
      </c>
      <c r="D260" s="21" t="s">
        <v>586</v>
      </c>
      <c r="E260" s="49">
        <v>0.33</v>
      </c>
      <c r="F260" s="24">
        <v>302248</v>
      </c>
      <c r="G260" s="50">
        <v>1</v>
      </c>
      <c r="H260" s="25">
        <f>E260*F260*G260</f>
        <v>99741.84</v>
      </c>
    </row>
    <row r="261" ht="15.75" customHeight="1" spans="1:8">
      <c r="A261" s="43"/>
      <c r="B261" s="44"/>
      <c r="C261" s="45" t="s">
        <v>807</v>
      </c>
      <c r="D261" s="44"/>
      <c r="E261" s="45"/>
      <c r="F261" s="46"/>
      <c r="G261" s="44"/>
      <c r="H261" s="47">
        <f>H262</f>
        <v>261827.482</v>
      </c>
    </row>
    <row r="262" ht="15.75" customHeight="1" spans="1:8">
      <c r="A262" s="48"/>
      <c r="B262" s="21" t="s">
        <v>626</v>
      </c>
      <c r="C262" s="22" t="s">
        <v>627</v>
      </c>
      <c r="D262" s="21" t="s">
        <v>596</v>
      </c>
      <c r="E262" s="49">
        <v>0.098</v>
      </c>
      <c r="F262" s="24">
        <v>2671709</v>
      </c>
      <c r="G262" s="50">
        <v>1</v>
      </c>
      <c r="H262" s="25">
        <f>E262*F262*G262</f>
        <v>261827.482</v>
      </c>
    </row>
    <row r="263" ht="28.5" customHeight="1" spans="1:8">
      <c r="A263" s="51"/>
      <c r="B263" s="39"/>
      <c r="C263" s="40" t="s">
        <v>973</v>
      </c>
      <c r="D263" s="39" t="s">
        <v>919</v>
      </c>
      <c r="E263" s="52"/>
      <c r="F263" s="41"/>
      <c r="G263" s="39"/>
      <c r="H263" s="42">
        <f>H257+H259+H261</f>
        <v>1621569.322</v>
      </c>
    </row>
    <row r="264" ht="15.75" customHeight="1" spans="1:8">
      <c r="A264" s="48"/>
      <c r="B264" s="21"/>
      <c r="C264" s="22" t="s">
        <v>921</v>
      </c>
      <c r="D264" s="21" t="str">
        <f>""</f>
        <v/>
      </c>
      <c r="E264" s="53"/>
      <c r="F264" s="24"/>
      <c r="G264" s="21"/>
      <c r="H264" s="25">
        <f>H267</f>
        <v>121617.69915</v>
      </c>
    </row>
    <row r="265" ht="15.75" customHeight="1" spans="1:8">
      <c r="A265" s="48"/>
      <c r="B265" s="21"/>
      <c r="C265" s="22" t="s">
        <v>974</v>
      </c>
      <c r="D265" s="21" t="s">
        <v>916</v>
      </c>
      <c r="E265" s="53" t="s">
        <v>924</v>
      </c>
      <c r="F265" s="24"/>
      <c r="G265" s="21"/>
      <c r="H265" s="25">
        <v>89186.31271</v>
      </c>
    </row>
    <row r="266" ht="40.5" customHeight="1" spans="1:8">
      <c r="A266" s="48"/>
      <c r="B266" s="21"/>
      <c r="C266" s="22" t="s">
        <v>975</v>
      </c>
      <c r="D266" s="21" t="s">
        <v>53</v>
      </c>
      <c r="E266" s="53" t="s">
        <v>927</v>
      </c>
      <c r="F266" s="24"/>
      <c r="G266" s="21"/>
      <c r="H266" s="25">
        <v>32431.38644</v>
      </c>
    </row>
    <row r="267" ht="28.5" customHeight="1" spans="1:8">
      <c r="A267" s="51"/>
      <c r="B267" s="39"/>
      <c r="C267" s="40" t="s">
        <v>976</v>
      </c>
      <c r="D267" s="39" t="s">
        <v>929</v>
      </c>
      <c r="E267" s="52"/>
      <c r="F267" s="41"/>
      <c r="G267" s="39"/>
      <c r="H267" s="42">
        <f>SUM(H265:H266)</f>
        <v>121617.69915</v>
      </c>
    </row>
    <row r="268" ht="28.5" customHeight="1" spans="1:8">
      <c r="A268" s="48"/>
      <c r="B268" s="21"/>
      <c r="C268" s="22" t="s">
        <v>977</v>
      </c>
      <c r="D268" s="21" t="s">
        <v>932</v>
      </c>
      <c r="E268" s="53" t="s">
        <v>924</v>
      </c>
      <c r="F268" s="24"/>
      <c r="G268" s="21"/>
      <c r="H268" s="25">
        <v>95875.28616325</v>
      </c>
    </row>
    <row r="269" ht="28.5" customHeight="1" spans="1:8">
      <c r="A269" s="48"/>
      <c r="B269" s="21"/>
      <c r="C269" s="22" t="s">
        <v>978</v>
      </c>
      <c r="D269" s="21" t="s">
        <v>935</v>
      </c>
      <c r="E269" s="53"/>
      <c r="F269" s="24"/>
      <c r="G269" s="21"/>
      <c r="H269" s="25">
        <f>H263+H267+H268</f>
        <v>1839062.30731325</v>
      </c>
    </row>
    <row r="270" ht="28.5" customHeight="1" spans="1:8">
      <c r="A270" s="48"/>
      <c r="B270" s="21"/>
      <c r="C270" s="22" t="s">
        <v>979</v>
      </c>
      <c r="D270" s="21" t="s">
        <v>939</v>
      </c>
      <c r="E270" s="54">
        <v>0.08</v>
      </c>
      <c r="F270" s="24"/>
      <c r="G270" s="21"/>
      <c r="H270" s="25">
        <f>E270*H269</f>
        <v>147124.98458506</v>
      </c>
    </row>
    <row r="271" ht="28.5" customHeight="1" spans="1:8">
      <c r="A271" s="48"/>
      <c r="B271" s="21"/>
      <c r="C271" s="22" t="s">
        <v>980</v>
      </c>
      <c r="D271" s="21" t="s">
        <v>942</v>
      </c>
      <c r="E271" s="55"/>
      <c r="F271" s="24"/>
      <c r="G271" s="21"/>
      <c r="H271" s="25">
        <f>H269+H270</f>
        <v>1986187.29189831</v>
      </c>
    </row>
    <row r="272" ht="28.5" customHeight="1" spans="1:8">
      <c r="A272" s="48"/>
      <c r="B272" s="21"/>
      <c r="C272" s="22" t="s">
        <v>981</v>
      </c>
      <c r="D272" s="21" t="s">
        <v>946</v>
      </c>
      <c r="E272" s="55">
        <v>0.011</v>
      </c>
      <c r="F272" s="24"/>
      <c r="G272" s="21"/>
      <c r="H272" s="25">
        <f>E272*H271</f>
        <v>21848.0602108814</v>
      </c>
    </row>
    <row r="273" ht="15.75" customHeight="1" spans="1:8">
      <c r="A273" s="56"/>
      <c r="B273" s="57"/>
      <c r="C273" s="57" t="s">
        <v>982</v>
      </c>
      <c r="D273" s="57" t="s">
        <v>949</v>
      </c>
      <c r="E273" s="58"/>
      <c r="F273" s="59"/>
      <c r="G273" s="57"/>
      <c r="H273" s="60">
        <f>H271+H272</f>
        <v>2008035.35210919</v>
      </c>
    </row>
    <row r="274" ht="28.5" customHeight="1" spans="1:8">
      <c r="A274" s="38">
        <v>17</v>
      </c>
      <c r="B274" s="39" t="s">
        <v>151</v>
      </c>
      <c r="C274" s="40" t="s">
        <v>152</v>
      </c>
      <c r="D274" s="39" t="s">
        <v>107</v>
      </c>
      <c r="E274" s="40">
        <v>1</v>
      </c>
      <c r="F274" s="41"/>
      <c r="G274" s="39"/>
      <c r="H274" s="42"/>
    </row>
    <row r="275" ht="15.75" customHeight="1" spans="1:8">
      <c r="A275" s="43"/>
      <c r="B275" s="44"/>
      <c r="C275" s="45" t="s">
        <v>802</v>
      </c>
      <c r="D275" s="44"/>
      <c r="E275" s="45"/>
      <c r="F275" s="46"/>
      <c r="G275" s="44"/>
      <c r="H275" s="47">
        <f>H276</f>
        <v>236391.2</v>
      </c>
    </row>
    <row r="276" ht="15.75" customHeight="1" spans="1:8">
      <c r="A276" s="48"/>
      <c r="B276" s="21" t="s">
        <v>584</v>
      </c>
      <c r="C276" s="22" t="s">
        <v>585</v>
      </c>
      <c r="D276" s="21" t="s">
        <v>586</v>
      </c>
      <c r="E276" s="49">
        <v>0.94</v>
      </c>
      <c r="F276" s="24">
        <v>251480</v>
      </c>
      <c r="G276" s="50">
        <v>1</v>
      </c>
      <c r="H276" s="25">
        <f>E276*F276*G276</f>
        <v>236391.2</v>
      </c>
    </row>
    <row r="277" ht="28.5" customHeight="1" spans="1:8">
      <c r="A277" s="51"/>
      <c r="B277" s="39"/>
      <c r="C277" s="40" t="s">
        <v>973</v>
      </c>
      <c r="D277" s="39" t="s">
        <v>919</v>
      </c>
      <c r="E277" s="52"/>
      <c r="F277" s="41"/>
      <c r="G277" s="39"/>
      <c r="H277" s="42">
        <f>+H275</f>
        <v>236391.2</v>
      </c>
    </row>
    <row r="278" ht="15.75" customHeight="1" spans="1:8">
      <c r="A278" s="48"/>
      <c r="B278" s="21"/>
      <c r="C278" s="22" t="s">
        <v>921</v>
      </c>
      <c r="D278" s="21" t="str">
        <f>""</f>
        <v/>
      </c>
      <c r="E278" s="53"/>
      <c r="F278" s="24"/>
      <c r="G278" s="21"/>
      <c r="H278" s="25">
        <f>H281</f>
        <v>17729.34</v>
      </c>
    </row>
    <row r="279" ht="15.75" customHeight="1" spans="1:8">
      <c r="A279" s="48"/>
      <c r="B279" s="21"/>
      <c r="C279" s="22" t="s">
        <v>974</v>
      </c>
      <c r="D279" s="21" t="s">
        <v>916</v>
      </c>
      <c r="E279" s="53" t="s">
        <v>924</v>
      </c>
      <c r="F279" s="24"/>
      <c r="G279" s="21"/>
      <c r="H279" s="25">
        <v>13001.516</v>
      </c>
    </row>
    <row r="280" ht="40.5" customHeight="1" spans="1:8">
      <c r="A280" s="48"/>
      <c r="B280" s="21"/>
      <c r="C280" s="22" t="s">
        <v>975</v>
      </c>
      <c r="D280" s="21" t="s">
        <v>53</v>
      </c>
      <c r="E280" s="53" t="s">
        <v>927</v>
      </c>
      <c r="F280" s="24"/>
      <c r="G280" s="21"/>
      <c r="H280" s="25">
        <v>4727.824</v>
      </c>
    </row>
    <row r="281" ht="28.5" customHeight="1" spans="1:8">
      <c r="A281" s="51"/>
      <c r="B281" s="39"/>
      <c r="C281" s="40" t="s">
        <v>976</v>
      </c>
      <c r="D281" s="39" t="s">
        <v>929</v>
      </c>
      <c r="E281" s="52"/>
      <c r="F281" s="41"/>
      <c r="G281" s="39"/>
      <c r="H281" s="42">
        <f>SUM(H279:H280)</f>
        <v>17729.34</v>
      </c>
    </row>
    <row r="282" ht="28.5" customHeight="1" spans="1:8">
      <c r="A282" s="48"/>
      <c r="B282" s="21"/>
      <c r="C282" s="22" t="s">
        <v>977</v>
      </c>
      <c r="D282" s="21" t="s">
        <v>932</v>
      </c>
      <c r="E282" s="53" t="s">
        <v>924</v>
      </c>
      <c r="F282" s="24"/>
      <c r="G282" s="21"/>
      <c r="H282" s="25">
        <v>13976.6297</v>
      </c>
    </row>
    <row r="283" ht="28.5" customHeight="1" spans="1:8">
      <c r="A283" s="48"/>
      <c r="B283" s="21"/>
      <c r="C283" s="22" t="s">
        <v>978</v>
      </c>
      <c r="D283" s="21" t="s">
        <v>935</v>
      </c>
      <c r="E283" s="53"/>
      <c r="F283" s="24"/>
      <c r="G283" s="21"/>
      <c r="H283" s="25">
        <f>H277+H281+H282</f>
        <v>268097.1697</v>
      </c>
    </row>
    <row r="284" ht="28.5" customHeight="1" spans="1:8">
      <c r="A284" s="48"/>
      <c r="B284" s="21"/>
      <c r="C284" s="22" t="s">
        <v>979</v>
      </c>
      <c r="D284" s="21" t="s">
        <v>939</v>
      </c>
      <c r="E284" s="54">
        <v>0.08</v>
      </c>
      <c r="F284" s="24"/>
      <c r="G284" s="21"/>
      <c r="H284" s="25">
        <f>E284*H283</f>
        <v>21447.773576</v>
      </c>
    </row>
    <row r="285" ht="28.5" customHeight="1" spans="1:8">
      <c r="A285" s="48"/>
      <c r="B285" s="21"/>
      <c r="C285" s="22" t="s">
        <v>980</v>
      </c>
      <c r="D285" s="21" t="s">
        <v>942</v>
      </c>
      <c r="E285" s="55"/>
      <c r="F285" s="24"/>
      <c r="G285" s="21"/>
      <c r="H285" s="25">
        <f>H283+H284</f>
        <v>289544.943276</v>
      </c>
    </row>
    <row r="286" ht="28.5" customHeight="1" spans="1:8">
      <c r="A286" s="48"/>
      <c r="B286" s="21"/>
      <c r="C286" s="22" t="s">
        <v>981</v>
      </c>
      <c r="D286" s="21" t="s">
        <v>946</v>
      </c>
      <c r="E286" s="55">
        <v>0.011</v>
      </c>
      <c r="F286" s="24"/>
      <c r="G286" s="21"/>
      <c r="H286" s="25">
        <f>E286*H285</f>
        <v>3184.994376036</v>
      </c>
    </row>
    <row r="287" ht="15.75" customHeight="1" spans="1:8">
      <c r="A287" s="56"/>
      <c r="B287" s="57"/>
      <c r="C287" s="57" t="s">
        <v>982</v>
      </c>
      <c r="D287" s="57" t="s">
        <v>949</v>
      </c>
      <c r="E287" s="58"/>
      <c r="F287" s="59"/>
      <c r="G287" s="57"/>
      <c r="H287" s="60">
        <f>H285+H286</f>
        <v>292729.937652036</v>
      </c>
    </row>
    <row r="288" ht="40.5" customHeight="1" spans="1:8">
      <c r="A288" s="38">
        <v>18</v>
      </c>
      <c r="B288" s="39" t="s">
        <v>159</v>
      </c>
      <c r="C288" s="40" t="s">
        <v>160</v>
      </c>
      <c r="D288" s="39" t="s">
        <v>107</v>
      </c>
      <c r="E288" s="40">
        <v>1</v>
      </c>
      <c r="F288" s="41"/>
      <c r="G288" s="39"/>
      <c r="H288" s="42"/>
    </row>
    <row r="289" ht="15.75" customHeight="1" spans="1:8">
      <c r="A289" s="43"/>
      <c r="B289" s="44"/>
      <c r="C289" s="45" t="s">
        <v>803</v>
      </c>
      <c r="D289" s="44"/>
      <c r="E289" s="45"/>
      <c r="F289" s="46"/>
      <c r="G289" s="44"/>
      <c r="H289" s="47">
        <f>H292</f>
        <v>402140.304</v>
      </c>
    </row>
    <row r="290" ht="15.75" customHeight="1" spans="1:8">
      <c r="A290" s="48"/>
      <c r="B290" s="21" t="s">
        <v>475</v>
      </c>
      <c r="C290" s="22" t="s">
        <v>476</v>
      </c>
      <c r="D290" s="21" t="s">
        <v>107</v>
      </c>
      <c r="E290" s="49">
        <v>1.22</v>
      </c>
      <c r="F290" s="24">
        <v>323160</v>
      </c>
      <c r="G290" s="50">
        <v>1</v>
      </c>
      <c r="H290" s="25">
        <f>E290*F290*G290</f>
        <v>394255.2</v>
      </c>
    </row>
    <row r="291" ht="15.75" customHeight="1" spans="1:8">
      <c r="A291" s="48"/>
      <c r="B291" s="21" t="s">
        <v>804</v>
      </c>
      <c r="C291" s="22" t="s">
        <v>805</v>
      </c>
      <c r="D291" s="21" t="s">
        <v>806</v>
      </c>
      <c r="E291" s="49">
        <v>2</v>
      </c>
      <c r="F291" s="24">
        <f>SUM(H290:H290)</f>
        <v>394255.2</v>
      </c>
      <c r="G291" s="21"/>
      <c r="H291" s="25">
        <f>E291*F291/100</f>
        <v>7885.104</v>
      </c>
    </row>
    <row r="292" ht="15.75" customHeight="1" spans="1:8">
      <c r="A292" s="48"/>
      <c r="B292" s="21"/>
      <c r="C292" s="22" t="s">
        <v>903</v>
      </c>
      <c r="D292" s="21"/>
      <c r="E292" s="22"/>
      <c r="F292" s="24"/>
      <c r="G292" s="21"/>
      <c r="H292" s="25">
        <f>SUM(H290:H291)</f>
        <v>402140.304</v>
      </c>
    </row>
    <row r="293" ht="15.75" customHeight="1" spans="1:8">
      <c r="A293" s="43"/>
      <c r="B293" s="44"/>
      <c r="C293" s="45" t="s">
        <v>802</v>
      </c>
      <c r="D293" s="44"/>
      <c r="E293" s="45"/>
      <c r="F293" s="46"/>
      <c r="G293" s="44"/>
      <c r="H293" s="47">
        <f>H294</f>
        <v>113166</v>
      </c>
    </row>
    <row r="294" ht="15.75" customHeight="1" spans="1:8">
      <c r="A294" s="48"/>
      <c r="B294" s="21" t="s">
        <v>584</v>
      </c>
      <c r="C294" s="22" t="s">
        <v>585</v>
      </c>
      <c r="D294" s="21" t="s">
        <v>586</v>
      </c>
      <c r="E294" s="49">
        <v>0.45</v>
      </c>
      <c r="F294" s="24">
        <v>251480</v>
      </c>
      <c r="G294" s="50">
        <v>1</v>
      </c>
      <c r="H294" s="25">
        <f>E294*F294*G294</f>
        <v>113166</v>
      </c>
    </row>
    <row r="295" ht="28.5" customHeight="1" spans="1:8">
      <c r="A295" s="51"/>
      <c r="B295" s="39"/>
      <c r="C295" s="40" t="s">
        <v>973</v>
      </c>
      <c r="D295" s="39" t="s">
        <v>919</v>
      </c>
      <c r="E295" s="52"/>
      <c r="F295" s="41"/>
      <c r="G295" s="39"/>
      <c r="H295" s="42">
        <f>H289+H293</f>
        <v>515306.304</v>
      </c>
    </row>
    <row r="296" ht="15.75" customHeight="1" spans="1:8">
      <c r="A296" s="48"/>
      <c r="B296" s="21"/>
      <c r="C296" s="22" t="s">
        <v>921</v>
      </c>
      <c r="D296" s="21" t="str">
        <f>""</f>
        <v/>
      </c>
      <c r="E296" s="53"/>
      <c r="F296" s="24"/>
      <c r="G296" s="21"/>
      <c r="H296" s="25">
        <f>H299</f>
        <v>38647.9728</v>
      </c>
    </row>
    <row r="297" ht="15.75" customHeight="1" spans="1:8">
      <c r="A297" s="48"/>
      <c r="B297" s="21"/>
      <c r="C297" s="22" t="s">
        <v>974</v>
      </c>
      <c r="D297" s="21" t="s">
        <v>916</v>
      </c>
      <c r="E297" s="53" t="s">
        <v>924</v>
      </c>
      <c r="F297" s="24"/>
      <c r="G297" s="21"/>
      <c r="H297" s="25">
        <v>28341.84672</v>
      </c>
    </row>
    <row r="298" ht="40.5" customHeight="1" spans="1:8">
      <c r="A298" s="48"/>
      <c r="B298" s="21"/>
      <c r="C298" s="22" t="s">
        <v>975</v>
      </c>
      <c r="D298" s="21" t="s">
        <v>53</v>
      </c>
      <c r="E298" s="53" t="s">
        <v>927</v>
      </c>
      <c r="F298" s="24"/>
      <c r="G298" s="21"/>
      <c r="H298" s="25">
        <v>10306.12608</v>
      </c>
    </row>
    <row r="299" ht="28.5" customHeight="1" spans="1:8">
      <c r="A299" s="51"/>
      <c r="B299" s="39"/>
      <c r="C299" s="40" t="s">
        <v>976</v>
      </c>
      <c r="D299" s="39" t="s">
        <v>929</v>
      </c>
      <c r="E299" s="52"/>
      <c r="F299" s="41"/>
      <c r="G299" s="39"/>
      <c r="H299" s="42">
        <f>SUM(H297:H298)</f>
        <v>38647.9728</v>
      </c>
    </row>
    <row r="300" ht="28.5" customHeight="1" spans="1:8">
      <c r="A300" s="48"/>
      <c r="B300" s="21"/>
      <c r="C300" s="22" t="s">
        <v>977</v>
      </c>
      <c r="D300" s="21" t="s">
        <v>932</v>
      </c>
      <c r="E300" s="53" t="s">
        <v>924</v>
      </c>
      <c r="F300" s="24"/>
      <c r="G300" s="21"/>
      <c r="H300" s="25">
        <v>30467.485224</v>
      </c>
    </row>
    <row r="301" ht="28.5" customHeight="1" spans="1:8">
      <c r="A301" s="48"/>
      <c r="B301" s="21"/>
      <c r="C301" s="22" t="s">
        <v>978</v>
      </c>
      <c r="D301" s="21" t="s">
        <v>935</v>
      </c>
      <c r="E301" s="53"/>
      <c r="F301" s="24"/>
      <c r="G301" s="21"/>
      <c r="H301" s="25">
        <f>H295+H299+H300</f>
        <v>584421.762024</v>
      </c>
    </row>
    <row r="302" ht="28.5" customHeight="1" spans="1:8">
      <c r="A302" s="48"/>
      <c r="B302" s="21"/>
      <c r="C302" s="22" t="s">
        <v>979</v>
      </c>
      <c r="D302" s="21" t="s">
        <v>939</v>
      </c>
      <c r="E302" s="54">
        <v>0.08</v>
      </c>
      <c r="F302" s="24"/>
      <c r="G302" s="21"/>
      <c r="H302" s="25">
        <f>E302*H301</f>
        <v>46753.74096192</v>
      </c>
    </row>
    <row r="303" ht="28.5" customHeight="1" spans="1:8">
      <c r="A303" s="48"/>
      <c r="B303" s="21"/>
      <c r="C303" s="22" t="s">
        <v>980</v>
      </c>
      <c r="D303" s="21" t="s">
        <v>942</v>
      </c>
      <c r="E303" s="55"/>
      <c r="F303" s="24"/>
      <c r="G303" s="21"/>
      <c r="H303" s="25">
        <f>H301+H302</f>
        <v>631175.50298592</v>
      </c>
    </row>
    <row r="304" ht="28.5" customHeight="1" spans="1:8">
      <c r="A304" s="48"/>
      <c r="B304" s="21"/>
      <c r="C304" s="22" t="s">
        <v>981</v>
      </c>
      <c r="D304" s="21" t="s">
        <v>946</v>
      </c>
      <c r="E304" s="55">
        <v>0.011</v>
      </c>
      <c r="F304" s="24"/>
      <c r="G304" s="21"/>
      <c r="H304" s="25">
        <f>E304*H303</f>
        <v>6942.93053284512</v>
      </c>
    </row>
    <row r="305" ht="15.75" customHeight="1" spans="1:8">
      <c r="A305" s="56"/>
      <c r="B305" s="57"/>
      <c r="C305" s="57" t="s">
        <v>982</v>
      </c>
      <c r="D305" s="57" t="s">
        <v>949</v>
      </c>
      <c r="E305" s="58"/>
      <c r="F305" s="59"/>
      <c r="G305" s="57"/>
      <c r="H305" s="60">
        <f>H303+H304</f>
        <v>638118.433518765</v>
      </c>
    </row>
    <row r="306" ht="28.5" customHeight="1" spans="1:8">
      <c r="A306" s="38">
        <v>19</v>
      </c>
      <c r="B306" s="39" t="s">
        <v>164</v>
      </c>
      <c r="C306" s="40" t="s">
        <v>165</v>
      </c>
      <c r="D306" s="39" t="s">
        <v>47</v>
      </c>
      <c r="E306" s="40">
        <v>1</v>
      </c>
      <c r="F306" s="41"/>
      <c r="G306" s="39"/>
      <c r="H306" s="42"/>
    </row>
    <row r="307" ht="15.75" customHeight="1" spans="1:8">
      <c r="A307" s="43"/>
      <c r="B307" s="44"/>
      <c r="C307" s="45" t="s">
        <v>803</v>
      </c>
      <c r="D307" s="44"/>
      <c r="E307" s="45"/>
      <c r="F307" s="46"/>
      <c r="G307" s="44"/>
      <c r="H307" s="47">
        <f>H312</f>
        <v>1779988.875</v>
      </c>
    </row>
    <row r="308" ht="15.75" customHeight="1" spans="1:8">
      <c r="A308" s="48"/>
      <c r="B308" s="21" t="s">
        <v>552</v>
      </c>
      <c r="C308" s="22" t="s">
        <v>553</v>
      </c>
      <c r="D308" s="21" t="s">
        <v>499</v>
      </c>
      <c r="E308" s="49">
        <v>51.81</v>
      </c>
      <c r="F308" s="24">
        <v>19250</v>
      </c>
      <c r="G308" s="50">
        <v>1</v>
      </c>
      <c r="H308" s="25">
        <f>E308*F308*G308</f>
        <v>997342.5</v>
      </c>
    </row>
    <row r="309" ht="15.75" customHeight="1" spans="1:8">
      <c r="A309" s="48"/>
      <c r="B309" s="21" t="s">
        <v>549</v>
      </c>
      <c r="C309" s="22" t="s">
        <v>550</v>
      </c>
      <c r="D309" s="21" t="s">
        <v>499</v>
      </c>
      <c r="E309" s="49">
        <v>32.02</v>
      </c>
      <c r="F309" s="24">
        <v>19250</v>
      </c>
      <c r="G309" s="50">
        <v>1</v>
      </c>
      <c r="H309" s="25">
        <f>E309*F309*G309</f>
        <v>616385</v>
      </c>
    </row>
    <row r="310" ht="15.75" customHeight="1" spans="1:8">
      <c r="A310" s="48"/>
      <c r="B310" s="21" t="s">
        <v>546</v>
      </c>
      <c r="C310" s="22" t="s">
        <v>547</v>
      </c>
      <c r="D310" s="21" t="s">
        <v>499</v>
      </c>
      <c r="E310" s="49">
        <v>3.26</v>
      </c>
      <c r="F310" s="24">
        <v>25000</v>
      </c>
      <c r="G310" s="50">
        <v>1</v>
      </c>
      <c r="H310" s="25">
        <f>E310*F310*G310</f>
        <v>81500</v>
      </c>
    </row>
    <row r="311" ht="15.75" customHeight="1" spans="1:8">
      <c r="A311" s="48"/>
      <c r="B311" s="21" t="s">
        <v>804</v>
      </c>
      <c r="C311" s="22" t="s">
        <v>805</v>
      </c>
      <c r="D311" s="21" t="s">
        <v>806</v>
      </c>
      <c r="E311" s="49">
        <v>5</v>
      </c>
      <c r="F311" s="24">
        <f>SUM(H308:H310)</f>
        <v>1695227.5</v>
      </c>
      <c r="G311" s="21"/>
      <c r="H311" s="25">
        <f>E311*F311/100</f>
        <v>84761.375</v>
      </c>
    </row>
    <row r="312" ht="15.75" customHeight="1" spans="1:8">
      <c r="A312" s="48"/>
      <c r="B312" s="21"/>
      <c r="C312" s="22" t="s">
        <v>903</v>
      </c>
      <c r="D312" s="21"/>
      <c r="E312" s="22"/>
      <c r="F312" s="24"/>
      <c r="G312" s="21"/>
      <c r="H312" s="25">
        <f>SUM(H308:H311)</f>
        <v>1779988.875</v>
      </c>
    </row>
    <row r="313" ht="15.75" customHeight="1" spans="1:8">
      <c r="A313" s="43"/>
      <c r="B313" s="44"/>
      <c r="C313" s="45" t="s">
        <v>802</v>
      </c>
      <c r="D313" s="44"/>
      <c r="E313" s="45"/>
      <c r="F313" s="46"/>
      <c r="G313" s="44"/>
      <c r="H313" s="47">
        <f>H314</f>
        <v>3702538</v>
      </c>
    </row>
    <row r="314" ht="15.75" customHeight="1" spans="1:8">
      <c r="A314" s="48"/>
      <c r="B314" s="21" t="s">
        <v>588</v>
      </c>
      <c r="C314" s="22" t="s">
        <v>589</v>
      </c>
      <c r="D314" s="21" t="s">
        <v>586</v>
      </c>
      <c r="E314" s="49">
        <v>12.25</v>
      </c>
      <c r="F314" s="24">
        <v>302248</v>
      </c>
      <c r="G314" s="50">
        <v>1</v>
      </c>
      <c r="H314" s="25">
        <f>E314*F314*G314</f>
        <v>3702538</v>
      </c>
    </row>
    <row r="315" ht="15.75" customHeight="1" spans="1:8">
      <c r="A315" s="43"/>
      <c r="B315" s="44"/>
      <c r="C315" s="45" t="s">
        <v>807</v>
      </c>
      <c r="D315" s="44"/>
      <c r="E315" s="45"/>
      <c r="F315" s="46"/>
      <c r="G315" s="44"/>
      <c r="H315" s="47">
        <f>H318</f>
        <v>383106.3288</v>
      </c>
    </row>
    <row r="316" ht="15.75" customHeight="1" spans="1:8">
      <c r="A316" s="48"/>
      <c r="B316" s="21" t="s">
        <v>644</v>
      </c>
      <c r="C316" s="22" t="s">
        <v>645</v>
      </c>
      <c r="D316" s="21" t="s">
        <v>596</v>
      </c>
      <c r="E316" s="49">
        <v>0.82</v>
      </c>
      <c r="F316" s="24">
        <v>458042</v>
      </c>
      <c r="G316" s="50">
        <v>1</v>
      </c>
      <c r="H316" s="25">
        <f>E316*F316*G316</f>
        <v>375594.44</v>
      </c>
    </row>
    <row r="317" ht="15.75" customHeight="1" spans="1:8">
      <c r="A317" s="48"/>
      <c r="B317" s="21" t="s">
        <v>808</v>
      </c>
      <c r="C317" s="22" t="s">
        <v>809</v>
      </c>
      <c r="D317" s="21" t="s">
        <v>806</v>
      </c>
      <c r="E317" s="49">
        <v>2</v>
      </c>
      <c r="F317" s="24">
        <f>SUM(H316:H316)</f>
        <v>375594.44</v>
      </c>
      <c r="G317" s="21"/>
      <c r="H317" s="25">
        <f>E317*F317/100</f>
        <v>7511.8888</v>
      </c>
    </row>
    <row r="318" ht="15.75" customHeight="1" spans="1:8">
      <c r="A318" s="48"/>
      <c r="B318" s="21"/>
      <c r="C318" s="22" t="s">
        <v>903</v>
      </c>
      <c r="D318" s="21"/>
      <c r="E318" s="22"/>
      <c r="F318" s="24"/>
      <c r="G318" s="21"/>
      <c r="H318" s="25">
        <f>SUM(H316:H317)</f>
        <v>383106.3288</v>
      </c>
    </row>
    <row r="319" ht="28.5" customHeight="1" spans="1:8">
      <c r="A319" s="51"/>
      <c r="B319" s="39"/>
      <c r="C319" s="40" t="s">
        <v>973</v>
      </c>
      <c r="D319" s="39" t="s">
        <v>919</v>
      </c>
      <c r="E319" s="52"/>
      <c r="F319" s="41"/>
      <c r="G319" s="39"/>
      <c r="H319" s="42">
        <f>H307+H313+H315</f>
        <v>5865633.2038</v>
      </c>
    </row>
    <row r="320" ht="15.75" customHeight="1" spans="1:8">
      <c r="A320" s="48"/>
      <c r="B320" s="21"/>
      <c r="C320" s="22" t="s">
        <v>921</v>
      </c>
      <c r="D320" s="21" t="str">
        <f>""</f>
        <v/>
      </c>
      <c r="E320" s="53"/>
      <c r="F320" s="24"/>
      <c r="G320" s="21"/>
      <c r="H320" s="25">
        <f>H323</f>
        <v>439922.490285</v>
      </c>
    </row>
    <row r="321" ht="15.75" customHeight="1" spans="1:8">
      <c r="A321" s="48"/>
      <c r="B321" s="21"/>
      <c r="C321" s="22" t="s">
        <v>974</v>
      </c>
      <c r="D321" s="21" t="s">
        <v>916</v>
      </c>
      <c r="E321" s="53" t="s">
        <v>924</v>
      </c>
      <c r="F321" s="24"/>
      <c r="G321" s="21"/>
      <c r="H321" s="25">
        <v>322609.826209</v>
      </c>
    </row>
    <row r="322" ht="40.5" customHeight="1" spans="1:8">
      <c r="A322" s="48"/>
      <c r="B322" s="21"/>
      <c r="C322" s="22" t="s">
        <v>975</v>
      </c>
      <c r="D322" s="21" t="s">
        <v>53</v>
      </c>
      <c r="E322" s="53" t="s">
        <v>927</v>
      </c>
      <c r="F322" s="24"/>
      <c r="G322" s="21"/>
      <c r="H322" s="25">
        <v>117312.664076</v>
      </c>
    </row>
    <row r="323" ht="28.5" customHeight="1" spans="1:8">
      <c r="A323" s="51"/>
      <c r="B323" s="39"/>
      <c r="C323" s="40" t="s">
        <v>976</v>
      </c>
      <c r="D323" s="39" t="s">
        <v>929</v>
      </c>
      <c r="E323" s="52"/>
      <c r="F323" s="41"/>
      <c r="G323" s="39"/>
      <c r="H323" s="42">
        <f>SUM(H321:H322)</f>
        <v>439922.490285</v>
      </c>
    </row>
    <row r="324" ht="28.5" customHeight="1" spans="1:8">
      <c r="A324" s="48"/>
      <c r="B324" s="21"/>
      <c r="C324" s="22" t="s">
        <v>977</v>
      </c>
      <c r="D324" s="21" t="s">
        <v>932</v>
      </c>
      <c r="E324" s="53" t="s">
        <v>924</v>
      </c>
      <c r="F324" s="24"/>
      <c r="G324" s="21"/>
      <c r="H324" s="25">
        <v>346805.563174675</v>
      </c>
    </row>
    <row r="325" ht="28.5" customHeight="1" spans="1:8">
      <c r="A325" s="48"/>
      <c r="B325" s="21"/>
      <c r="C325" s="22" t="s">
        <v>978</v>
      </c>
      <c r="D325" s="21" t="s">
        <v>935</v>
      </c>
      <c r="E325" s="53"/>
      <c r="F325" s="24"/>
      <c r="G325" s="21"/>
      <c r="H325" s="25">
        <f>H319+H323+H324</f>
        <v>6652361.25725968</v>
      </c>
    </row>
    <row r="326" ht="28.5" customHeight="1" spans="1:8">
      <c r="A326" s="48"/>
      <c r="B326" s="21"/>
      <c r="C326" s="22" t="s">
        <v>979</v>
      </c>
      <c r="D326" s="21" t="s">
        <v>939</v>
      </c>
      <c r="E326" s="54">
        <v>0.08</v>
      </c>
      <c r="F326" s="24"/>
      <c r="G326" s="21"/>
      <c r="H326" s="25">
        <f>E326*H325</f>
        <v>532188.900580774</v>
      </c>
    </row>
    <row r="327" ht="28.5" customHeight="1" spans="1:8">
      <c r="A327" s="48"/>
      <c r="B327" s="21"/>
      <c r="C327" s="22" t="s">
        <v>980</v>
      </c>
      <c r="D327" s="21" t="s">
        <v>942</v>
      </c>
      <c r="E327" s="55"/>
      <c r="F327" s="24"/>
      <c r="G327" s="21"/>
      <c r="H327" s="25">
        <f>H325+H326</f>
        <v>7184550.15784045</v>
      </c>
    </row>
    <row r="328" ht="28.5" customHeight="1" spans="1:8">
      <c r="A328" s="48"/>
      <c r="B328" s="21"/>
      <c r="C328" s="22" t="s">
        <v>981</v>
      </c>
      <c r="D328" s="21" t="s">
        <v>946</v>
      </c>
      <c r="E328" s="55">
        <v>0.011</v>
      </c>
      <c r="F328" s="24"/>
      <c r="G328" s="21"/>
      <c r="H328" s="25">
        <f>E328*H327</f>
        <v>79030.0517362449</v>
      </c>
    </row>
    <row r="329" ht="15.75" customHeight="1" spans="1:8">
      <c r="A329" s="56"/>
      <c r="B329" s="57"/>
      <c r="C329" s="57" t="s">
        <v>982</v>
      </c>
      <c r="D329" s="57" t="s">
        <v>949</v>
      </c>
      <c r="E329" s="58"/>
      <c r="F329" s="59"/>
      <c r="G329" s="57"/>
      <c r="H329" s="60">
        <f>H327+H328</f>
        <v>7263580.20957669</v>
      </c>
    </row>
    <row r="330" ht="53.25" customHeight="1" spans="1:8">
      <c r="A330" s="38">
        <v>20</v>
      </c>
      <c r="B330" s="39" t="s">
        <v>179</v>
      </c>
      <c r="C330" s="40" t="s">
        <v>180</v>
      </c>
      <c r="D330" s="39" t="s">
        <v>107</v>
      </c>
      <c r="E330" s="40">
        <v>1</v>
      </c>
      <c r="F330" s="41"/>
      <c r="G330" s="39"/>
      <c r="H330" s="42"/>
    </row>
    <row r="331" ht="15.75" customHeight="1" spans="1:8">
      <c r="A331" s="43"/>
      <c r="B331" s="44"/>
      <c r="C331" s="45" t="s">
        <v>803</v>
      </c>
      <c r="D331" s="44"/>
      <c r="E331" s="45"/>
      <c r="F331" s="46"/>
      <c r="G331" s="44"/>
      <c r="H331" s="47">
        <f>H336</f>
        <v>1427348.26225</v>
      </c>
    </row>
    <row r="332" ht="15.75" customHeight="1" spans="1:8">
      <c r="A332" s="48"/>
      <c r="B332" s="21" t="s">
        <v>574</v>
      </c>
      <c r="C332" s="22" t="s">
        <v>575</v>
      </c>
      <c r="D332" s="21" t="s">
        <v>499</v>
      </c>
      <c r="E332" s="49">
        <v>210.125</v>
      </c>
      <c r="F332" s="24">
        <v>1537.5</v>
      </c>
      <c r="G332" s="50">
        <v>1</v>
      </c>
      <c r="H332" s="25">
        <f>E332*F332*G332</f>
        <v>323067.1875</v>
      </c>
    </row>
    <row r="333" ht="15.75" customHeight="1" spans="1:8">
      <c r="A333" s="48"/>
      <c r="B333" s="21" t="s">
        <v>483</v>
      </c>
      <c r="C333" s="22" t="s">
        <v>484</v>
      </c>
      <c r="D333" s="21" t="s">
        <v>107</v>
      </c>
      <c r="E333" s="49">
        <v>0.562725</v>
      </c>
      <c r="F333" s="24">
        <v>747160</v>
      </c>
      <c r="G333" s="50">
        <v>1</v>
      </c>
      <c r="H333" s="25">
        <f>E333*F333*G333</f>
        <v>420445.611</v>
      </c>
    </row>
    <row r="334" ht="15.75" customHeight="1" spans="1:8">
      <c r="A334" s="48"/>
      <c r="B334" s="21" t="s">
        <v>508</v>
      </c>
      <c r="C334" s="22" t="s">
        <v>509</v>
      </c>
      <c r="D334" s="21" t="s">
        <v>107</v>
      </c>
      <c r="E334" s="49">
        <v>0.91225</v>
      </c>
      <c r="F334" s="24">
        <v>747295</v>
      </c>
      <c r="G334" s="50">
        <v>1</v>
      </c>
      <c r="H334" s="25">
        <f>E334*F334*G334</f>
        <v>681719.86375</v>
      </c>
    </row>
    <row r="335" ht="15.75" customHeight="1" spans="1:8">
      <c r="A335" s="48"/>
      <c r="B335" s="21" t="s">
        <v>530</v>
      </c>
      <c r="C335" s="22" t="s">
        <v>531</v>
      </c>
      <c r="D335" s="21" t="s">
        <v>532</v>
      </c>
      <c r="E335" s="49">
        <v>176.3</v>
      </c>
      <c r="F335" s="24">
        <v>12</v>
      </c>
      <c r="G335" s="50">
        <v>1</v>
      </c>
      <c r="H335" s="25">
        <f>E335*F335*G335</f>
        <v>2115.6</v>
      </c>
    </row>
    <row r="336" ht="15.75" customHeight="1" spans="1:8">
      <c r="A336" s="48"/>
      <c r="B336" s="21"/>
      <c r="C336" s="22" t="s">
        <v>903</v>
      </c>
      <c r="D336" s="21"/>
      <c r="E336" s="22"/>
      <c r="F336" s="24"/>
      <c r="G336" s="21"/>
      <c r="H336" s="25">
        <f>SUM(H332:H335)</f>
        <v>1427348.26225</v>
      </c>
    </row>
    <row r="337" ht="15.75" customHeight="1" spans="1:8">
      <c r="A337" s="43"/>
      <c r="B337" s="44"/>
      <c r="C337" s="45" t="s">
        <v>802</v>
      </c>
      <c r="D337" s="44"/>
      <c r="E337" s="45"/>
      <c r="F337" s="46"/>
      <c r="G337" s="44"/>
      <c r="H337" s="47">
        <f>H338</f>
        <v>323405.36</v>
      </c>
    </row>
    <row r="338" ht="15.75" customHeight="1" spans="1:8">
      <c r="A338" s="48"/>
      <c r="B338" s="21" t="s">
        <v>588</v>
      </c>
      <c r="C338" s="22" t="s">
        <v>589</v>
      </c>
      <c r="D338" s="21" t="s">
        <v>586</v>
      </c>
      <c r="E338" s="49">
        <v>1.07</v>
      </c>
      <c r="F338" s="24">
        <v>302248</v>
      </c>
      <c r="G338" s="50">
        <v>1</v>
      </c>
      <c r="H338" s="25">
        <f>E338*F338*G338</f>
        <v>323405.36</v>
      </c>
    </row>
    <row r="339" ht="15.75" customHeight="1" spans="1:8">
      <c r="A339" s="43"/>
      <c r="B339" s="44"/>
      <c r="C339" s="45" t="s">
        <v>807</v>
      </c>
      <c r="D339" s="44"/>
      <c r="E339" s="45"/>
      <c r="F339" s="46"/>
      <c r="G339" s="44"/>
      <c r="H339" s="47">
        <f>H342</f>
        <v>61179.832</v>
      </c>
    </row>
    <row r="340" ht="15.75" customHeight="1" spans="1:8">
      <c r="A340" s="48"/>
      <c r="B340" s="21" t="s">
        <v>650</v>
      </c>
      <c r="C340" s="22" t="s">
        <v>651</v>
      </c>
      <c r="D340" s="21" t="s">
        <v>596</v>
      </c>
      <c r="E340" s="49">
        <v>0.095</v>
      </c>
      <c r="F340" s="24">
        <v>356057</v>
      </c>
      <c r="G340" s="50">
        <v>1</v>
      </c>
      <c r="H340" s="25">
        <f>E340*F340*G340</f>
        <v>33825.415</v>
      </c>
    </row>
    <row r="341" ht="15.75" customHeight="1" spans="1:8">
      <c r="A341" s="48"/>
      <c r="B341" s="21" t="s">
        <v>635</v>
      </c>
      <c r="C341" s="22" t="s">
        <v>636</v>
      </c>
      <c r="D341" s="21" t="s">
        <v>596</v>
      </c>
      <c r="E341" s="49">
        <v>0.089</v>
      </c>
      <c r="F341" s="24">
        <v>307353</v>
      </c>
      <c r="G341" s="50">
        <v>1</v>
      </c>
      <c r="H341" s="25">
        <f>E341*F341*G341</f>
        <v>27354.417</v>
      </c>
    </row>
    <row r="342" ht="15.75" customHeight="1" spans="1:8">
      <c r="A342" s="48"/>
      <c r="B342" s="21"/>
      <c r="C342" s="22" t="s">
        <v>903</v>
      </c>
      <c r="D342" s="21"/>
      <c r="E342" s="22"/>
      <c r="F342" s="24"/>
      <c r="G342" s="21"/>
      <c r="H342" s="25">
        <f>SUM(H340:H341)</f>
        <v>61179.832</v>
      </c>
    </row>
    <row r="343" ht="28.5" customHeight="1" spans="1:8">
      <c r="A343" s="51"/>
      <c r="B343" s="39"/>
      <c r="C343" s="40" t="s">
        <v>973</v>
      </c>
      <c r="D343" s="39" t="s">
        <v>919</v>
      </c>
      <c r="E343" s="52"/>
      <c r="F343" s="41"/>
      <c r="G343" s="39"/>
      <c r="H343" s="42">
        <f>H331+H337+H339</f>
        <v>1811933.45425</v>
      </c>
    </row>
    <row r="344" ht="15.75" customHeight="1" spans="1:8">
      <c r="A344" s="48"/>
      <c r="B344" s="21"/>
      <c r="C344" s="22" t="s">
        <v>921</v>
      </c>
      <c r="D344" s="21" t="str">
        <f>""</f>
        <v/>
      </c>
      <c r="E344" s="53"/>
      <c r="F344" s="24"/>
      <c r="G344" s="21"/>
      <c r="H344" s="25">
        <f>H347</f>
        <v>135895.00906875</v>
      </c>
    </row>
    <row r="345" ht="15.75" customHeight="1" spans="1:8">
      <c r="A345" s="48"/>
      <c r="B345" s="21"/>
      <c r="C345" s="22" t="s">
        <v>974</v>
      </c>
      <c r="D345" s="21" t="s">
        <v>916</v>
      </c>
      <c r="E345" s="53" t="s">
        <v>924</v>
      </c>
      <c r="F345" s="24"/>
      <c r="G345" s="21"/>
      <c r="H345" s="25">
        <v>99656.33998375</v>
      </c>
    </row>
    <row r="346" ht="40.5" customHeight="1" spans="1:8">
      <c r="A346" s="48"/>
      <c r="B346" s="21"/>
      <c r="C346" s="22" t="s">
        <v>975</v>
      </c>
      <c r="D346" s="21" t="s">
        <v>53</v>
      </c>
      <c r="E346" s="53" t="s">
        <v>927</v>
      </c>
      <c r="F346" s="24"/>
      <c r="G346" s="21"/>
      <c r="H346" s="25">
        <v>36238.669085</v>
      </c>
    </row>
    <row r="347" ht="28.5" customHeight="1" spans="1:8">
      <c r="A347" s="51"/>
      <c r="B347" s="39"/>
      <c r="C347" s="40" t="s">
        <v>976</v>
      </c>
      <c r="D347" s="39" t="s">
        <v>929</v>
      </c>
      <c r="E347" s="52"/>
      <c r="F347" s="41"/>
      <c r="G347" s="39"/>
      <c r="H347" s="42">
        <f>SUM(H345:H346)</f>
        <v>135895.00906875</v>
      </c>
    </row>
    <row r="348" ht="28.5" customHeight="1" spans="1:8">
      <c r="A348" s="48"/>
      <c r="B348" s="21"/>
      <c r="C348" s="22" t="s">
        <v>977</v>
      </c>
      <c r="D348" s="21" t="s">
        <v>932</v>
      </c>
      <c r="E348" s="53" t="s">
        <v>924</v>
      </c>
      <c r="F348" s="24"/>
      <c r="G348" s="21"/>
      <c r="H348" s="25">
        <v>107130.565482531</v>
      </c>
    </row>
    <row r="349" ht="28.5" customHeight="1" spans="1:8">
      <c r="A349" s="48"/>
      <c r="B349" s="21"/>
      <c r="C349" s="22" t="s">
        <v>978</v>
      </c>
      <c r="D349" s="21" t="s">
        <v>935</v>
      </c>
      <c r="E349" s="53"/>
      <c r="F349" s="24"/>
      <c r="G349" s="21"/>
      <c r="H349" s="25">
        <f>H343+H347+H348</f>
        <v>2054959.02880128</v>
      </c>
    </row>
    <row r="350" ht="28.5" customHeight="1" spans="1:8">
      <c r="A350" s="48"/>
      <c r="B350" s="21"/>
      <c r="C350" s="22" t="s">
        <v>979</v>
      </c>
      <c r="D350" s="21" t="s">
        <v>939</v>
      </c>
      <c r="E350" s="54">
        <v>0.08</v>
      </c>
      <c r="F350" s="24"/>
      <c r="G350" s="21"/>
      <c r="H350" s="25">
        <f>E350*H349</f>
        <v>164396.722304103</v>
      </c>
    </row>
    <row r="351" ht="28.5" customHeight="1" spans="1:8">
      <c r="A351" s="48"/>
      <c r="B351" s="21"/>
      <c r="C351" s="22" t="s">
        <v>980</v>
      </c>
      <c r="D351" s="21" t="s">
        <v>942</v>
      </c>
      <c r="E351" s="55"/>
      <c r="F351" s="24"/>
      <c r="G351" s="21"/>
      <c r="H351" s="25">
        <f>H349+H350</f>
        <v>2219355.75110538</v>
      </c>
    </row>
    <row r="352" ht="28.5" customHeight="1" spans="1:8">
      <c r="A352" s="48"/>
      <c r="B352" s="21"/>
      <c r="C352" s="22" t="s">
        <v>981</v>
      </c>
      <c r="D352" s="21" t="s">
        <v>946</v>
      </c>
      <c r="E352" s="55">
        <v>0.011</v>
      </c>
      <c r="F352" s="24"/>
      <c r="G352" s="21"/>
      <c r="H352" s="25">
        <f>E352*H351</f>
        <v>24412.9132621592</v>
      </c>
    </row>
    <row r="353" ht="15.75" customHeight="1" spans="1:8">
      <c r="A353" s="56"/>
      <c r="B353" s="57"/>
      <c r="C353" s="57" t="s">
        <v>982</v>
      </c>
      <c r="D353" s="57" t="s">
        <v>949</v>
      </c>
      <c r="E353" s="58"/>
      <c r="F353" s="59"/>
      <c r="G353" s="57"/>
      <c r="H353" s="60">
        <f>H351+H352</f>
        <v>2243768.66436754</v>
      </c>
    </row>
    <row r="354" ht="40.5" customHeight="1" spans="1:8">
      <c r="A354" s="38">
        <v>21</v>
      </c>
      <c r="B354" s="39" t="s">
        <v>186</v>
      </c>
      <c r="C354" s="40" t="s">
        <v>187</v>
      </c>
      <c r="D354" s="39" t="s">
        <v>188</v>
      </c>
      <c r="E354" s="40">
        <v>1</v>
      </c>
      <c r="F354" s="41"/>
      <c r="G354" s="39"/>
      <c r="H354" s="42"/>
    </row>
    <row r="355" ht="15.75" customHeight="1" spans="1:8">
      <c r="A355" s="43"/>
      <c r="B355" s="44"/>
      <c r="C355" s="45" t="s">
        <v>803</v>
      </c>
      <c r="D355" s="44"/>
      <c r="E355" s="45"/>
      <c r="F355" s="46"/>
      <c r="G355" s="44"/>
      <c r="H355" s="47">
        <f>H359</f>
        <v>17080600</v>
      </c>
    </row>
    <row r="356" ht="15.75" customHeight="1" spans="1:8">
      <c r="A356" s="48"/>
      <c r="B356" s="21" t="s">
        <v>562</v>
      </c>
      <c r="C356" s="22" t="s">
        <v>563</v>
      </c>
      <c r="D356" s="21" t="s">
        <v>499</v>
      </c>
      <c r="E356" s="49">
        <v>1020</v>
      </c>
      <c r="F356" s="24">
        <v>16450</v>
      </c>
      <c r="G356" s="50">
        <v>1</v>
      </c>
      <c r="H356" s="25">
        <f>E356*F356*G356</f>
        <v>16779000</v>
      </c>
    </row>
    <row r="357" ht="15.75" customHeight="1" spans="1:8">
      <c r="A357" s="48"/>
      <c r="B357" s="21" t="s">
        <v>501</v>
      </c>
      <c r="C357" s="22" t="s">
        <v>502</v>
      </c>
      <c r="D357" s="21" t="s">
        <v>499</v>
      </c>
      <c r="E357" s="49">
        <v>9.28</v>
      </c>
      <c r="F357" s="24">
        <v>20000</v>
      </c>
      <c r="G357" s="50">
        <v>1</v>
      </c>
      <c r="H357" s="25">
        <f>E357*F357*G357</f>
        <v>185600</v>
      </c>
    </row>
    <row r="358" ht="15.75" customHeight="1" spans="1:8">
      <c r="A358" s="48"/>
      <c r="B358" s="21" t="s">
        <v>546</v>
      </c>
      <c r="C358" s="22" t="s">
        <v>547</v>
      </c>
      <c r="D358" s="21" t="s">
        <v>499</v>
      </c>
      <c r="E358" s="49">
        <v>4.64</v>
      </c>
      <c r="F358" s="24">
        <v>25000</v>
      </c>
      <c r="G358" s="50">
        <v>1</v>
      </c>
      <c r="H358" s="25">
        <f>E358*F358*G358</f>
        <v>116000</v>
      </c>
    </row>
    <row r="359" ht="15.75" customHeight="1" spans="1:8">
      <c r="A359" s="48"/>
      <c r="B359" s="21"/>
      <c r="C359" s="22" t="s">
        <v>903</v>
      </c>
      <c r="D359" s="21"/>
      <c r="E359" s="22"/>
      <c r="F359" s="24"/>
      <c r="G359" s="21"/>
      <c r="H359" s="25">
        <f>SUM(H356:H358)</f>
        <v>17080600</v>
      </c>
    </row>
    <row r="360" ht="15.75" customHeight="1" spans="1:8">
      <c r="A360" s="43"/>
      <c r="B360" s="44"/>
      <c r="C360" s="45" t="s">
        <v>802</v>
      </c>
      <c r="D360" s="44"/>
      <c r="E360" s="45"/>
      <c r="F360" s="46"/>
      <c r="G360" s="44"/>
      <c r="H360" s="47">
        <f>H361</f>
        <v>2318242.16</v>
      </c>
    </row>
    <row r="361" ht="15.75" customHeight="1" spans="1:8">
      <c r="A361" s="48"/>
      <c r="B361" s="21" t="s">
        <v>588</v>
      </c>
      <c r="C361" s="22" t="s">
        <v>589</v>
      </c>
      <c r="D361" s="21" t="s">
        <v>586</v>
      </c>
      <c r="E361" s="49">
        <v>7.67</v>
      </c>
      <c r="F361" s="24">
        <v>302248</v>
      </c>
      <c r="G361" s="50">
        <v>1</v>
      </c>
      <c r="H361" s="25">
        <f>E361*F361*G361</f>
        <v>2318242.16</v>
      </c>
    </row>
    <row r="362" ht="15.75" customHeight="1" spans="1:8">
      <c r="A362" s="43"/>
      <c r="B362" s="44"/>
      <c r="C362" s="45" t="s">
        <v>807</v>
      </c>
      <c r="D362" s="44"/>
      <c r="E362" s="45"/>
      <c r="F362" s="46"/>
      <c r="G362" s="44"/>
      <c r="H362" s="47">
        <f>H365</f>
        <v>614216.32</v>
      </c>
    </row>
    <row r="363" ht="15.75" customHeight="1" spans="1:8">
      <c r="A363" s="48"/>
      <c r="B363" s="21" t="s">
        <v>644</v>
      </c>
      <c r="C363" s="22" t="s">
        <v>645</v>
      </c>
      <c r="D363" s="21" t="s">
        <v>596</v>
      </c>
      <c r="E363" s="49">
        <v>1.12</v>
      </c>
      <c r="F363" s="24">
        <v>458042</v>
      </c>
      <c r="G363" s="50">
        <v>1</v>
      </c>
      <c r="H363" s="25">
        <f>E363*F363*G363</f>
        <v>513007.04</v>
      </c>
    </row>
    <row r="364" ht="15.75" customHeight="1" spans="1:8">
      <c r="A364" s="48"/>
      <c r="B364" s="21" t="s">
        <v>620</v>
      </c>
      <c r="C364" s="22" t="s">
        <v>621</v>
      </c>
      <c r="D364" s="21" t="s">
        <v>596</v>
      </c>
      <c r="E364" s="49">
        <v>0.32</v>
      </c>
      <c r="F364" s="24">
        <v>316279</v>
      </c>
      <c r="G364" s="50">
        <v>1</v>
      </c>
      <c r="H364" s="25">
        <f>E364*F364*G364</f>
        <v>101209.28</v>
      </c>
    </row>
    <row r="365" ht="15.75" customHeight="1" spans="1:8">
      <c r="A365" s="48"/>
      <c r="B365" s="21"/>
      <c r="C365" s="22" t="s">
        <v>903</v>
      </c>
      <c r="D365" s="21"/>
      <c r="E365" s="22"/>
      <c r="F365" s="24"/>
      <c r="G365" s="21"/>
      <c r="H365" s="25">
        <f>SUM(H363:H364)</f>
        <v>614216.32</v>
      </c>
    </row>
    <row r="366" ht="28.5" customHeight="1" spans="1:8">
      <c r="A366" s="51"/>
      <c r="B366" s="39"/>
      <c r="C366" s="40" t="s">
        <v>973</v>
      </c>
      <c r="D366" s="39" t="s">
        <v>919</v>
      </c>
      <c r="E366" s="52"/>
      <c r="F366" s="41"/>
      <c r="G366" s="39"/>
      <c r="H366" s="42">
        <f>H355+H360+H362</f>
        <v>20013058.48</v>
      </c>
    </row>
    <row r="367" ht="15.75" customHeight="1" spans="1:8">
      <c r="A367" s="48"/>
      <c r="B367" s="21"/>
      <c r="C367" s="22" t="s">
        <v>921</v>
      </c>
      <c r="D367" s="21" t="str">
        <f>""</f>
        <v/>
      </c>
      <c r="E367" s="53"/>
      <c r="F367" s="24"/>
      <c r="G367" s="21"/>
      <c r="H367" s="25">
        <f>H370</f>
        <v>1500979.386</v>
      </c>
    </row>
    <row r="368" ht="15.75" customHeight="1" spans="1:8">
      <c r="A368" s="48"/>
      <c r="B368" s="21"/>
      <c r="C368" s="22" t="s">
        <v>974</v>
      </c>
      <c r="D368" s="21" t="s">
        <v>916</v>
      </c>
      <c r="E368" s="53" t="s">
        <v>924</v>
      </c>
      <c r="F368" s="24"/>
      <c r="G368" s="21"/>
      <c r="H368" s="25">
        <v>1100718.2164</v>
      </c>
    </row>
    <row r="369" ht="40.5" customHeight="1" spans="1:8">
      <c r="A369" s="48"/>
      <c r="B369" s="21"/>
      <c r="C369" s="22" t="s">
        <v>975</v>
      </c>
      <c r="D369" s="21" t="s">
        <v>53</v>
      </c>
      <c r="E369" s="53" t="s">
        <v>927</v>
      </c>
      <c r="F369" s="24"/>
      <c r="G369" s="21"/>
      <c r="H369" s="25">
        <v>400261.1696</v>
      </c>
    </row>
    <row r="370" ht="28.5" customHeight="1" spans="1:8">
      <c r="A370" s="51"/>
      <c r="B370" s="39"/>
      <c r="C370" s="40" t="s">
        <v>976</v>
      </c>
      <c r="D370" s="39" t="s">
        <v>929</v>
      </c>
      <c r="E370" s="52"/>
      <c r="F370" s="41"/>
      <c r="G370" s="39"/>
      <c r="H370" s="42">
        <f>SUM(H368:H369)</f>
        <v>1500979.386</v>
      </c>
    </row>
    <row r="371" ht="28.5" customHeight="1" spans="1:8">
      <c r="A371" s="48"/>
      <c r="B371" s="21"/>
      <c r="C371" s="22" t="s">
        <v>977</v>
      </c>
      <c r="D371" s="21" t="s">
        <v>932</v>
      </c>
      <c r="E371" s="53" t="s">
        <v>924</v>
      </c>
      <c r="F371" s="24"/>
      <c r="G371" s="21"/>
      <c r="H371" s="25">
        <v>1183272.08263</v>
      </c>
    </row>
    <row r="372" ht="28.5" customHeight="1" spans="1:8">
      <c r="A372" s="48"/>
      <c r="B372" s="21"/>
      <c r="C372" s="22" t="s">
        <v>978</v>
      </c>
      <c r="D372" s="21" t="s">
        <v>935</v>
      </c>
      <c r="E372" s="53"/>
      <c r="F372" s="24"/>
      <c r="G372" s="21"/>
      <c r="H372" s="25">
        <f>H366+H370+H371</f>
        <v>22697309.94863</v>
      </c>
    </row>
    <row r="373" ht="28.5" customHeight="1" spans="1:8">
      <c r="A373" s="48"/>
      <c r="B373" s="21"/>
      <c r="C373" s="22" t="s">
        <v>979</v>
      </c>
      <c r="D373" s="21" t="s">
        <v>939</v>
      </c>
      <c r="E373" s="54">
        <v>0.08</v>
      </c>
      <c r="F373" s="24"/>
      <c r="G373" s="21"/>
      <c r="H373" s="25">
        <f>E373*H372</f>
        <v>1815784.7958904</v>
      </c>
    </row>
    <row r="374" ht="28.5" customHeight="1" spans="1:8">
      <c r="A374" s="48"/>
      <c r="B374" s="21"/>
      <c r="C374" s="22" t="s">
        <v>980</v>
      </c>
      <c r="D374" s="21" t="s">
        <v>942</v>
      </c>
      <c r="E374" s="55"/>
      <c r="F374" s="24"/>
      <c r="G374" s="21"/>
      <c r="H374" s="25">
        <f>H372+H373</f>
        <v>24513094.7445204</v>
      </c>
    </row>
    <row r="375" ht="28.5" customHeight="1" spans="1:8">
      <c r="A375" s="48"/>
      <c r="B375" s="21"/>
      <c r="C375" s="22" t="s">
        <v>981</v>
      </c>
      <c r="D375" s="21" t="s">
        <v>946</v>
      </c>
      <c r="E375" s="55">
        <v>0.011</v>
      </c>
      <c r="F375" s="24"/>
      <c r="G375" s="21"/>
      <c r="H375" s="25">
        <f>E375*H374</f>
        <v>269644.042189724</v>
      </c>
    </row>
    <row r="376" ht="15.75" customHeight="1" spans="1:8">
      <c r="A376" s="56"/>
      <c r="B376" s="57"/>
      <c r="C376" s="57" t="s">
        <v>982</v>
      </c>
      <c r="D376" s="57" t="s">
        <v>949</v>
      </c>
      <c r="E376" s="58"/>
      <c r="F376" s="59"/>
      <c r="G376" s="57"/>
      <c r="H376" s="60">
        <f>H374+H375</f>
        <v>24782738.7867101</v>
      </c>
    </row>
    <row r="377" ht="28.5" customHeight="1" spans="1:8">
      <c r="A377" s="38">
        <v>22</v>
      </c>
      <c r="B377" s="39" t="s">
        <v>164</v>
      </c>
      <c r="C377" s="40" t="s">
        <v>165</v>
      </c>
      <c r="D377" s="39" t="s">
        <v>47</v>
      </c>
      <c r="E377" s="40">
        <v>1</v>
      </c>
      <c r="F377" s="41"/>
      <c r="G377" s="39"/>
      <c r="H377" s="42"/>
    </row>
    <row r="378" ht="15.75" customHeight="1" spans="1:8">
      <c r="A378" s="43"/>
      <c r="B378" s="44"/>
      <c r="C378" s="45" t="s">
        <v>803</v>
      </c>
      <c r="D378" s="44"/>
      <c r="E378" s="45"/>
      <c r="F378" s="46"/>
      <c r="G378" s="44"/>
      <c r="H378" s="47">
        <f>H383</f>
        <v>1779988.875</v>
      </c>
    </row>
    <row r="379" ht="15.75" customHeight="1" spans="1:8">
      <c r="A379" s="48"/>
      <c r="B379" s="21" t="s">
        <v>552</v>
      </c>
      <c r="C379" s="22" t="s">
        <v>553</v>
      </c>
      <c r="D379" s="21" t="s">
        <v>499</v>
      </c>
      <c r="E379" s="49">
        <v>51.81</v>
      </c>
      <c r="F379" s="24">
        <v>19250</v>
      </c>
      <c r="G379" s="50">
        <v>1</v>
      </c>
      <c r="H379" s="25">
        <f>E379*F379*G379</f>
        <v>997342.5</v>
      </c>
    </row>
    <row r="380" ht="15.75" customHeight="1" spans="1:8">
      <c r="A380" s="48"/>
      <c r="B380" s="21" t="s">
        <v>549</v>
      </c>
      <c r="C380" s="22" t="s">
        <v>550</v>
      </c>
      <c r="D380" s="21" t="s">
        <v>499</v>
      </c>
      <c r="E380" s="49">
        <v>32.02</v>
      </c>
      <c r="F380" s="24">
        <v>19250</v>
      </c>
      <c r="G380" s="50">
        <v>1</v>
      </c>
      <c r="H380" s="25">
        <f>E380*F380*G380</f>
        <v>616385</v>
      </c>
    </row>
    <row r="381" ht="15.75" customHeight="1" spans="1:8">
      <c r="A381" s="48"/>
      <c r="B381" s="21" t="s">
        <v>546</v>
      </c>
      <c r="C381" s="22" t="s">
        <v>547</v>
      </c>
      <c r="D381" s="21" t="s">
        <v>499</v>
      </c>
      <c r="E381" s="49">
        <v>3.26</v>
      </c>
      <c r="F381" s="24">
        <v>25000</v>
      </c>
      <c r="G381" s="50">
        <v>1</v>
      </c>
      <c r="H381" s="25">
        <f>E381*F381*G381</f>
        <v>81500</v>
      </c>
    </row>
    <row r="382" ht="15.75" customHeight="1" spans="1:8">
      <c r="A382" s="48"/>
      <c r="B382" s="21" t="s">
        <v>804</v>
      </c>
      <c r="C382" s="22" t="s">
        <v>805</v>
      </c>
      <c r="D382" s="21" t="s">
        <v>806</v>
      </c>
      <c r="E382" s="49">
        <v>5</v>
      </c>
      <c r="F382" s="24">
        <f>SUM(H379:H381)</f>
        <v>1695227.5</v>
      </c>
      <c r="G382" s="21"/>
      <c r="H382" s="25">
        <f>E382*F382/100</f>
        <v>84761.375</v>
      </c>
    </row>
    <row r="383" ht="15.75" customHeight="1" spans="1:8">
      <c r="A383" s="48"/>
      <c r="B383" s="21"/>
      <c r="C383" s="22" t="s">
        <v>903</v>
      </c>
      <c r="D383" s="21"/>
      <c r="E383" s="22"/>
      <c r="F383" s="24"/>
      <c r="G383" s="21"/>
      <c r="H383" s="25">
        <f>SUM(H379:H382)</f>
        <v>1779988.875</v>
      </c>
    </row>
    <row r="384" ht="15.75" customHeight="1" spans="1:8">
      <c r="A384" s="43"/>
      <c r="B384" s="44"/>
      <c r="C384" s="45" t="s">
        <v>802</v>
      </c>
      <c r="D384" s="44"/>
      <c r="E384" s="45"/>
      <c r="F384" s="46"/>
      <c r="G384" s="44"/>
      <c r="H384" s="47">
        <f>H385</f>
        <v>3702538</v>
      </c>
    </row>
    <row r="385" ht="15.75" customHeight="1" spans="1:8">
      <c r="A385" s="48"/>
      <c r="B385" s="21" t="s">
        <v>588</v>
      </c>
      <c r="C385" s="22" t="s">
        <v>589</v>
      </c>
      <c r="D385" s="21" t="s">
        <v>586</v>
      </c>
      <c r="E385" s="49">
        <v>12.25</v>
      </c>
      <c r="F385" s="24">
        <v>302248</v>
      </c>
      <c r="G385" s="50">
        <v>1</v>
      </c>
      <c r="H385" s="25">
        <f>E385*F385*G385</f>
        <v>3702538</v>
      </c>
    </row>
    <row r="386" ht="15.75" customHeight="1" spans="1:8">
      <c r="A386" s="43"/>
      <c r="B386" s="44"/>
      <c r="C386" s="45" t="s">
        <v>807</v>
      </c>
      <c r="D386" s="44"/>
      <c r="E386" s="45"/>
      <c r="F386" s="46"/>
      <c r="G386" s="44"/>
      <c r="H386" s="47">
        <f>H389</f>
        <v>383106.3288</v>
      </c>
    </row>
    <row r="387" ht="15.75" customHeight="1" spans="1:8">
      <c r="A387" s="48"/>
      <c r="B387" s="21" t="s">
        <v>644</v>
      </c>
      <c r="C387" s="22" t="s">
        <v>645</v>
      </c>
      <c r="D387" s="21" t="s">
        <v>596</v>
      </c>
      <c r="E387" s="49">
        <v>0.82</v>
      </c>
      <c r="F387" s="24">
        <v>458042</v>
      </c>
      <c r="G387" s="50">
        <v>1</v>
      </c>
      <c r="H387" s="25">
        <f>E387*F387*G387</f>
        <v>375594.44</v>
      </c>
    </row>
    <row r="388" ht="15.75" customHeight="1" spans="1:8">
      <c r="A388" s="48"/>
      <c r="B388" s="21" t="s">
        <v>808</v>
      </c>
      <c r="C388" s="22" t="s">
        <v>809</v>
      </c>
      <c r="D388" s="21" t="s">
        <v>806</v>
      </c>
      <c r="E388" s="49">
        <v>2</v>
      </c>
      <c r="F388" s="24">
        <f>SUM(H387:H387)</f>
        <v>375594.44</v>
      </c>
      <c r="G388" s="21"/>
      <c r="H388" s="25">
        <f>E388*F388/100</f>
        <v>7511.8888</v>
      </c>
    </row>
    <row r="389" ht="15.75" customHeight="1" spans="1:8">
      <c r="A389" s="48"/>
      <c r="B389" s="21"/>
      <c r="C389" s="22" t="s">
        <v>903</v>
      </c>
      <c r="D389" s="21"/>
      <c r="E389" s="22"/>
      <c r="F389" s="24"/>
      <c r="G389" s="21"/>
      <c r="H389" s="25">
        <f>SUM(H387:H388)</f>
        <v>383106.3288</v>
      </c>
    </row>
    <row r="390" ht="28.5" customHeight="1" spans="1:8">
      <c r="A390" s="51"/>
      <c r="B390" s="39"/>
      <c r="C390" s="40" t="s">
        <v>973</v>
      </c>
      <c r="D390" s="39" t="s">
        <v>919</v>
      </c>
      <c r="E390" s="52"/>
      <c r="F390" s="41"/>
      <c r="G390" s="39"/>
      <c r="H390" s="42">
        <f>H378+H384+H386</f>
        <v>5865633.2038</v>
      </c>
    </row>
    <row r="391" ht="15.75" customHeight="1" spans="1:8">
      <c r="A391" s="48"/>
      <c r="B391" s="21"/>
      <c r="C391" s="22" t="s">
        <v>921</v>
      </c>
      <c r="D391" s="21" t="str">
        <f>""</f>
        <v/>
      </c>
      <c r="E391" s="53"/>
      <c r="F391" s="24"/>
      <c r="G391" s="21"/>
      <c r="H391" s="25">
        <f>H394</f>
        <v>439922.490285</v>
      </c>
    </row>
    <row r="392" ht="15.75" customHeight="1" spans="1:8">
      <c r="A392" s="48"/>
      <c r="B392" s="21"/>
      <c r="C392" s="22" t="s">
        <v>974</v>
      </c>
      <c r="D392" s="21" t="s">
        <v>916</v>
      </c>
      <c r="E392" s="53" t="s">
        <v>924</v>
      </c>
      <c r="F392" s="24"/>
      <c r="G392" s="21"/>
      <c r="H392" s="25">
        <v>322609.826209</v>
      </c>
    </row>
    <row r="393" ht="40.5" customHeight="1" spans="1:8">
      <c r="A393" s="48"/>
      <c r="B393" s="21"/>
      <c r="C393" s="22" t="s">
        <v>975</v>
      </c>
      <c r="D393" s="21" t="s">
        <v>53</v>
      </c>
      <c r="E393" s="53" t="s">
        <v>927</v>
      </c>
      <c r="F393" s="24"/>
      <c r="G393" s="21"/>
      <c r="H393" s="25">
        <v>117312.664076</v>
      </c>
    </row>
    <row r="394" ht="28.5" customHeight="1" spans="1:8">
      <c r="A394" s="51"/>
      <c r="B394" s="39"/>
      <c r="C394" s="40" t="s">
        <v>976</v>
      </c>
      <c r="D394" s="39" t="s">
        <v>929</v>
      </c>
      <c r="E394" s="52"/>
      <c r="F394" s="41"/>
      <c r="G394" s="39"/>
      <c r="H394" s="42">
        <f>SUM(H392:H393)</f>
        <v>439922.490285</v>
      </c>
    </row>
    <row r="395" ht="28.5" customHeight="1" spans="1:8">
      <c r="A395" s="48"/>
      <c r="B395" s="21"/>
      <c r="C395" s="22" t="s">
        <v>977</v>
      </c>
      <c r="D395" s="21" t="s">
        <v>932</v>
      </c>
      <c r="E395" s="53" t="s">
        <v>924</v>
      </c>
      <c r="F395" s="24"/>
      <c r="G395" s="21"/>
      <c r="H395" s="25">
        <v>346805.563174675</v>
      </c>
    </row>
    <row r="396" ht="28.5" customHeight="1" spans="1:8">
      <c r="A396" s="48"/>
      <c r="B396" s="21"/>
      <c r="C396" s="22" t="s">
        <v>978</v>
      </c>
      <c r="D396" s="21" t="s">
        <v>935</v>
      </c>
      <c r="E396" s="53"/>
      <c r="F396" s="24"/>
      <c r="G396" s="21"/>
      <c r="H396" s="25">
        <f>H390+H394+H395</f>
        <v>6652361.25725968</v>
      </c>
    </row>
    <row r="397" ht="28.5" customHeight="1" spans="1:8">
      <c r="A397" s="48"/>
      <c r="B397" s="21"/>
      <c r="C397" s="22" t="s">
        <v>979</v>
      </c>
      <c r="D397" s="21" t="s">
        <v>939</v>
      </c>
      <c r="E397" s="54">
        <v>0.08</v>
      </c>
      <c r="F397" s="24"/>
      <c r="G397" s="21"/>
      <c r="H397" s="25">
        <f>E397*H396</f>
        <v>532188.900580774</v>
      </c>
    </row>
    <row r="398" ht="28.5" customHeight="1" spans="1:8">
      <c r="A398" s="48"/>
      <c r="B398" s="21"/>
      <c r="C398" s="22" t="s">
        <v>980</v>
      </c>
      <c r="D398" s="21" t="s">
        <v>942</v>
      </c>
      <c r="E398" s="55"/>
      <c r="F398" s="24"/>
      <c r="G398" s="21"/>
      <c r="H398" s="25">
        <f>H396+H397</f>
        <v>7184550.15784045</v>
      </c>
    </row>
    <row r="399" ht="28.5" customHeight="1" spans="1:8">
      <c r="A399" s="48"/>
      <c r="B399" s="21"/>
      <c r="C399" s="22" t="s">
        <v>981</v>
      </c>
      <c r="D399" s="21" t="s">
        <v>946</v>
      </c>
      <c r="E399" s="55">
        <v>0.011</v>
      </c>
      <c r="F399" s="24"/>
      <c r="G399" s="21"/>
      <c r="H399" s="25">
        <f>E399*H398</f>
        <v>79030.0517362449</v>
      </c>
    </row>
    <row r="400" ht="15.75" customHeight="1" spans="1:8">
      <c r="A400" s="56"/>
      <c r="B400" s="57"/>
      <c r="C400" s="57" t="s">
        <v>982</v>
      </c>
      <c r="D400" s="57" t="s">
        <v>949</v>
      </c>
      <c r="E400" s="58"/>
      <c r="F400" s="59"/>
      <c r="G400" s="57"/>
      <c r="H400" s="60">
        <f>H398+H399</f>
        <v>7263580.20957669</v>
      </c>
    </row>
    <row r="401" ht="53.25" customHeight="1" spans="1:8">
      <c r="A401" s="38">
        <v>23</v>
      </c>
      <c r="B401" s="39" t="s">
        <v>211</v>
      </c>
      <c r="C401" s="40" t="s">
        <v>212</v>
      </c>
      <c r="D401" s="39" t="s">
        <v>107</v>
      </c>
      <c r="E401" s="40">
        <v>1</v>
      </c>
      <c r="F401" s="41"/>
      <c r="G401" s="39"/>
      <c r="H401" s="42"/>
    </row>
    <row r="402" ht="15.75" customHeight="1" spans="1:8">
      <c r="A402" s="43"/>
      <c r="B402" s="44"/>
      <c r="C402" s="45" t="s">
        <v>803</v>
      </c>
      <c r="D402" s="44"/>
      <c r="E402" s="45"/>
      <c r="F402" s="46"/>
      <c r="G402" s="44"/>
      <c r="H402" s="47">
        <f>H408</f>
        <v>1550049.786186</v>
      </c>
    </row>
    <row r="403" ht="15.75" customHeight="1" spans="1:8">
      <c r="A403" s="48"/>
      <c r="B403" s="21" t="s">
        <v>578</v>
      </c>
      <c r="C403" s="22" t="s">
        <v>579</v>
      </c>
      <c r="D403" s="21" t="s">
        <v>499</v>
      </c>
      <c r="E403" s="49">
        <v>308.525</v>
      </c>
      <c r="F403" s="24">
        <v>1556.019</v>
      </c>
      <c r="G403" s="50">
        <v>1</v>
      </c>
      <c r="H403" s="25">
        <f>E403*F403*G403</f>
        <v>480070.761975</v>
      </c>
    </row>
    <row r="404" ht="15.75" customHeight="1" spans="1:8">
      <c r="A404" s="48"/>
      <c r="B404" s="21" t="s">
        <v>483</v>
      </c>
      <c r="C404" s="22" t="s">
        <v>484</v>
      </c>
      <c r="D404" s="21" t="s">
        <v>107</v>
      </c>
      <c r="E404" s="49">
        <v>0.531975</v>
      </c>
      <c r="F404" s="24">
        <v>747160</v>
      </c>
      <c r="G404" s="50">
        <v>1</v>
      </c>
      <c r="H404" s="25">
        <f>E404*F404*G404</f>
        <v>397470.441</v>
      </c>
    </row>
    <row r="405" ht="15.75" customHeight="1" spans="1:8">
      <c r="A405" s="48"/>
      <c r="B405" s="21" t="s">
        <v>504</v>
      </c>
      <c r="C405" s="22" t="s">
        <v>505</v>
      </c>
      <c r="D405" s="21" t="s">
        <v>107</v>
      </c>
      <c r="E405" s="49">
        <v>0.876375</v>
      </c>
      <c r="F405" s="24">
        <v>747295</v>
      </c>
      <c r="G405" s="50">
        <v>1</v>
      </c>
      <c r="H405" s="25">
        <f>E405*F405*G405</f>
        <v>654910.655625</v>
      </c>
    </row>
    <row r="406" ht="15.75" customHeight="1" spans="1:8">
      <c r="A406" s="48"/>
      <c r="B406" s="21" t="s">
        <v>530</v>
      </c>
      <c r="C406" s="22" t="s">
        <v>531</v>
      </c>
      <c r="D406" s="21" t="s">
        <v>532</v>
      </c>
      <c r="E406" s="49">
        <v>187.575</v>
      </c>
      <c r="F406" s="24">
        <v>12</v>
      </c>
      <c r="G406" s="50">
        <v>1</v>
      </c>
      <c r="H406" s="25">
        <f>E406*F406*G406</f>
        <v>2250.9</v>
      </c>
    </row>
    <row r="407" ht="15.75" customHeight="1" spans="1:8">
      <c r="A407" s="48"/>
      <c r="B407" s="21" t="s">
        <v>804</v>
      </c>
      <c r="C407" s="22" t="s">
        <v>805</v>
      </c>
      <c r="D407" s="21" t="s">
        <v>806</v>
      </c>
      <c r="E407" s="49">
        <v>1</v>
      </c>
      <c r="F407" s="24">
        <f>SUM(H403:H406)</f>
        <v>1534702.7586</v>
      </c>
      <c r="G407" s="21"/>
      <c r="H407" s="25">
        <f>E407*F407/100</f>
        <v>15347.027586</v>
      </c>
    </row>
    <row r="408" ht="15.75" customHeight="1" spans="1:8">
      <c r="A408" s="48"/>
      <c r="B408" s="21"/>
      <c r="C408" s="22" t="s">
        <v>903</v>
      </c>
      <c r="D408" s="21"/>
      <c r="E408" s="22"/>
      <c r="F408" s="24"/>
      <c r="G408" s="21"/>
      <c r="H408" s="25">
        <f>SUM(H403:H407)</f>
        <v>1550049.786186</v>
      </c>
    </row>
    <row r="409" ht="15.75" customHeight="1" spans="1:8">
      <c r="A409" s="43"/>
      <c r="B409" s="44"/>
      <c r="C409" s="45" t="s">
        <v>802</v>
      </c>
      <c r="D409" s="44"/>
      <c r="E409" s="45"/>
      <c r="F409" s="46"/>
      <c r="G409" s="44"/>
      <c r="H409" s="47">
        <f>H410</f>
        <v>371765.04</v>
      </c>
    </row>
    <row r="410" ht="15.75" customHeight="1" spans="1:8">
      <c r="A410" s="48"/>
      <c r="B410" s="21" t="s">
        <v>588</v>
      </c>
      <c r="C410" s="22" t="s">
        <v>589</v>
      </c>
      <c r="D410" s="21" t="s">
        <v>586</v>
      </c>
      <c r="E410" s="49">
        <v>1.23</v>
      </c>
      <c r="F410" s="24">
        <v>302248</v>
      </c>
      <c r="G410" s="50">
        <v>1</v>
      </c>
      <c r="H410" s="25">
        <f>E410*F410*G410</f>
        <v>371765.04</v>
      </c>
    </row>
    <row r="411" ht="15.75" customHeight="1" spans="1:8">
      <c r="A411" s="43"/>
      <c r="B411" s="44"/>
      <c r="C411" s="45" t="s">
        <v>807</v>
      </c>
      <c r="D411" s="44"/>
      <c r="E411" s="45"/>
      <c r="F411" s="46"/>
      <c r="G411" s="44"/>
      <c r="H411" s="47">
        <f>H414</f>
        <v>61550.517</v>
      </c>
    </row>
    <row r="412" ht="15.75" customHeight="1" spans="1:8">
      <c r="A412" s="48"/>
      <c r="B412" s="21" t="s">
        <v>650</v>
      </c>
      <c r="C412" s="22" t="s">
        <v>651</v>
      </c>
      <c r="D412" s="21" t="s">
        <v>596</v>
      </c>
      <c r="E412" s="49">
        <v>0.095</v>
      </c>
      <c r="F412" s="24">
        <v>356057</v>
      </c>
      <c r="G412" s="50">
        <v>1</v>
      </c>
      <c r="H412" s="25">
        <f>E412*F412*G412</f>
        <v>33825.415</v>
      </c>
    </row>
    <row r="413" ht="15.75" customHeight="1" spans="1:8">
      <c r="A413" s="48"/>
      <c r="B413" s="21" t="s">
        <v>623</v>
      </c>
      <c r="C413" s="22" t="s">
        <v>624</v>
      </c>
      <c r="D413" s="21" t="s">
        <v>596</v>
      </c>
      <c r="E413" s="49">
        <v>0.089</v>
      </c>
      <c r="F413" s="24">
        <v>311518</v>
      </c>
      <c r="G413" s="50">
        <v>1</v>
      </c>
      <c r="H413" s="25">
        <f>E413*F413*G413</f>
        <v>27725.102</v>
      </c>
    </row>
    <row r="414" ht="15.75" customHeight="1" spans="1:8">
      <c r="A414" s="48"/>
      <c r="B414" s="21"/>
      <c r="C414" s="22" t="s">
        <v>903</v>
      </c>
      <c r="D414" s="21"/>
      <c r="E414" s="22"/>
      <c r="F414" s="24"/>
      <c r="G414" s="21"/>
      <c r="H414" s="25">
        <f>SUM(H412:H413)</f>
        <v>61550.517</v>
      </c>
    </row>
    <row r="415" ht="28.5" customHeight="1" spans="1:8">
      <c r="A415" s="51"/>
      <c r="B415" s="39"/>
      <c r="C415" s="40" t="s">
        <v>973</v>
      </c>
      <c r="D415" s="39" t="s">
        <v>919</v>
      </c>
      <c r="E415" s="52"/>
      <c r="F415" s="41"/>
      <c r="G415" s="39"/>
      <c r="H415" s="42">
        <f>H402+H409+H411</f>
        <v>1983365.343186</v>
      </c>
    </row>
    <row r="416" ht="15.75" customHeight="1" spans="1:8">
      <c r="A416" s="48"/>
      <c r="B416" s="21"/>
      <c r="C416" s="22" t="s">
        <v>921</v>
      </c>
      <c r="D416" s="21" t="str">
        <f>""</f>
        <v/>
      </c>
      <c r="E416" s="53"/>
      <c r="F416" s="24"/>
      <c r="G416" s="21"/>
      <c r="H416" s="25">
        <f>H419</f>
        <v>148752.40073895</v>
      </c>
    </row>
    <row r="417" ht="15.75" customHeight="1" spans="1:8">
      <c r="A417" s="48"/>
      <c r="B417" s="21"/>
      <c r="C417" s="22" t="s">
        <v>974</v>
      </c>
      <c r="D417" s="21" t="s">
        <v>916</v>
      </c>
      <c r="E417" s="53" t="s">
        <v>924</v>
      </c>
      <c r="F417" s="24"/>
      <c r="G417" s="21"/>
      <c r="H417" s="25">
        <v>109085.09387523</v>
      </c>
    </row>
    <row r="418" ht="40.5" customHeight="1" spans="1:8">
      <c r="A418" s="48"/>
      <c r="B418" s="21"/>
      <c r="C418" s="22" t="s">
        <v>975</v>
      </c>
      <c r="D418" s="21" t="s">
        <v>53</v>
      </c>
      <c r="E418" s="53" t="s">
        <v>927</v>
      </c>
      <c r="F418" s="24"/>
      <c r="G418" s="21"/>
      <c r="H418" s="25">
        <v>39667.30686372</v>
      </c>
    </row>
    <row r="419" ht="28.5" customHeight="1" spans="1:8">
      <c r="A419" s="51"/>
      <c r="B419" s="39"/>
      <c r="C419" s="40" t="s">
        <v>976</v>
      </c>
      <c r="D419" s="39" t="s">
        <v>929</v>
      </c>
      <c r="E419" s="52"/>
      <c r="F419" s="41"/>
      <c r="G419" s="39"/>
      <c r="H419" s="42">
        <f>SUM(H417:H418)</f>
        <v>148752.40073895</v>
      </c>
    </row>
    <row r="420" ht="28.5" customHeight="1" spans="1:8">
      <c r="A420" s="48"/>
      <c r="B420" s="21"/>
      <c r="C420" s="22" t="s">
        <v>977</v>
      </c>
      <c r="D420" s="21" t="s">
        <v>932</v>
      </c>
      <c r="E420" s="53" t="s">
        <v>924</v>
      </c>
      <c r="F420" s="24"/>
      <c r="G420" s="21"/>
      <c r="H420" s="25">
        <v>117266.475915872</v>
      </c>
    </row>
    <row r="421" ht="28.5" customHeight="1" spans="1:8">
      <c r="A421" s="48"/>
      <c r="B421" s="21"/>
      <c r="C421" s="22" t="s">
        <v>978</v>
      </c>
      <c r="D421" s="21" t="s">
        <v>935</v>
      </c>
      <c r="E421" s="53"/>
      <c r="F421" s="24"/>
      <c r="G421" s="21"/>
      <c r="H421" s="25">
        <f>H415+H419+H420</f>
        <v>2249384.21984082</v>
      </c>
    </row>
    <row r="422" ht="28.5" customHeight="1" spans="1:8">
      <c r="A422" s="48"/>
      <c r="B422" s="21"/>
      <c r="C422" s="22" t="s">
        <v>979</v>
      </c>
      <c r="D422" s="21" t="s">
        <v>939</v>
      </c>
      <c r="E422" s="54">
        <v>0.08</v>
      </c>
      <c r="F422" s="24"/>
      <c r="G422" s="21"/>
      <c r="H422" s="25">
        <f>E422*H421</f>
        <v>179950.737587266</v>
      </c>
    </row>
    <row r="423" ht="28.5" customHeight="1" spans="1:8">
      <c r="A423" s="48"/>
      <c r="B423" s="21"/>
      <c r="C423" s="22" t="s">
        <v>980</v>
      </c>
      <c r="D423" s="21" t="s">
        <v>942</v>
      </c>
      <c r="E423" s="55"/>
      <c r="F423" s="24"/>
      <c r="G423" s="21"/>
      <c r="H423" s="25">
        <f>H421+H422</f>
        <v>2429334.95742809</v>
      </c>
    </row>
    <row r="424" ht="28.5" customHeight="1" spans="1:8">
      <c r="A424" s="48"/>
      <c r="B424" s="21"/>
      <c r="C424" s="22" t="s">
        <v>981</v>
      </c>
      <c r="D424" s="21" t="s">
        <v>946</v>
      </c>
      <c r="E424" s="55">
        <v>0.011</v>
      </c>
      <c r="F424" s="24"/>
      <c r="G424" s="21"/>
      <c r="H424" s="25">
        <f>E424*H423</f>
        <v>26722.684531709</v>
      </c>
    </row>
    <row r="425" ht="15.75" customHeight="1" spans="1:8">
      <c r="A425" s="56"/>
      <c r="B425" s="57"/>
      <c r="C425" s="57" t="s">
        <v>982</v>
      </c>
      <c r="D425" s="57" t="s">
        <v>949</v>
      </c>
      <c r="E425" s="58"/>
      <c r="F425" s="59"/>
      <c r="G425" s="57"/>
      <c r="H425" s="60">
        <f>H423+H424</f>
        <v>2456057.6419598</v>
      </c>
    </row>
    <row r="426" ht="53.25" customHeight="1" spans="1:8">
      <c r="A426" s="38">
        <v>24</v>
      </c>
      <c r="B426" s="39" t="s">
        <v>227</v>
      </c>
      <c r="C426" s="40" t="s">
        <v>228</v>
      </c>
      <c r="D426" s="39" t="s">
        <v>188</v>
      </c>
      <c r="E426" s="40">
        <v>1</v>
      </c>
      <c r="F426" s="41"/>
      <c r="G426" s="39"/>
      <c r="H426" s="42"/>
    </row>
    <row r="427" ht="15.75" customHeight="1" spans="1:8">
      <c r="A427" s="43"/>
      <c r="B427" s="44"/>
      <c r="C427" s="45" t="s">
        <v>803</v>
      </c>
      <c r="D427" s="44"/>
      <c r="E427" s="45"/>
      <c r="F427" s="46"/>
      <c r="G427" s="44"/>
      <c r="H427" s="47">
        <f>H431</f>
        <v>17080600</v>
      </c>
    </row>
    <row r="428" ht="15.75" customHeight="1" spans="1:8">
      <c r="A428" s="48"/>
      <c r="B428" s="21" t="s">
        <v>562</v>
      </c>
      <c r="C428" s="22" t="s">
        <v>563</v>
      </c>
      <c r="D428" s="21" t="s">
        <v>499</v>
      </c>
      <c r="E428" s="49">
        <v>1020</v>
      </c>
      <c r="F428" s="24">
        <v>16450</v>
      </c>
      <c r="G428" s="50">
        <v>1</v>
      </c>
      <c r="H428" s="25">
        <f>E428*F428*G428</f>
        <v>16779000</v>
      </c>
    </row>
    <row r="429" ht="15.75" customHeight="1" spans="1:8">
      <c r="A429" s="48"/>
      <c r="B429" s="21" t="s">
        <v>501</v>
      </c>
      <c r="C429" s="22" t="s">
        <v>502</v>
      </c>
      <c r="D429" s="21" t="s">
        <v>499</v>
      </c>
      <c r="E429" s="49">
        <v>9.28</v>
      </c>
      <c r="F429" s="24">
        <v>20000</v>
      </c>
      <c r="G429" s="50">
        <v>1</v>
      </c>
      <c r="H429" s="25">
        <f>E429*F429*G429</f>
        <v>185600</v>
      </c>
    </row>
    <row r="430" ht="15.75" customHeight="1" spans="1:8">
      <c r="A430" s="48"/>
      <c r="B430" s="21" t="s">
        <v>546</v>
      </c>
      <c r="C430" s="22" t="s">
        <v>547</v>
      </c>
      <c r="D430" s="21" t="s">
        <v>499</v>
      </c>
      <c r="E430" s="49">
        <v>4.64</v>
      </c>
      <c r="F430" s="24">
        <v>25000</v>
      </c>
      <c r="G430" s="50">
        <v>1</v>
      </c>
      <c r="H430" s="25">
        <f>E430*F430*G430</f>
        <v>116000</v>
      </c>
    </row>
    <row r="431" ht="15.75" customHeight="1" spans="1:8">
      <c r="A431" s="48"/>
      <c r="B431" s="21"/>
      <c r="C431" s="22" t="s">
        <v>903</v>
      </c>
      <c r="D431" s="21"/>
      <c r="E431" s="22"/>
      <c r="F431" s="24"/>
      <c r="G431" s="21"/>
      <c r="H431" s="25">
        <f>SUM(H428:H430)</f>
        <v>17080600</v>
      </c>
    </row>
    <row r="432" ht="15.75" customHeight="1" spans="1:8">
      <c r="A432" s="43"/>
      <c r="B432" s="44"/>
      <c r="C432" s="45" t="s">
        <v>802</v>
      </c>
      <c r="D432" s="44"/>
      <c r="E432" s="45"/>
      <c r="F432" s="46"/>
      <c r="G432" s="44"/>
      <c r="H432" s="47">
        <f>H433</f>
        <v>3107109.44</v>
      </c>
    </row>
    <row r="433" ht="15.75" customHeight="1" spans="1:8">
      <c r="A433" s="48"/>
      <c r="B433" s="21" t="s">
        <v>588</v>
      </c>
      <c r="C433" s="22" t="s">
        <v>589</v>
      </c>
      <c r="D433" s="21" t="s">
        <v>586</v>
      </c>
      <c r="E433" s="49">
        <v>10.28</v>
      </c>
      <c r="F433" s="24">
        <v>302248</v>
      </c>
      <c r="G433" s="50">
        <v>1</v>
      </c>
      <c r="H433" s="25">
        <f>E433*F433*G433</f>
        <v>3107109.44</v>
      </c>
    </row>
    <row r="434" ht="15.75" customHeight="1" spans="1:8">
      <c r="A434" s="43"/>
      <c r="B434" s="44"/>
      <c r="C434" s="45" t="s">
        <v>807</v>
      </c>
      <c r="D434" s="44"/>
      <c r="E434" s="45"/>
      <c r="F434" s="46"/>
      <c r="G434" s="44"/>
      <c r="H434" s="47">
        <f>H437</f>
        <v>614216.32</v>
      </c>
    </row>
    <row r="435" ht="15.75" customHeight="1" spans="1:8">
      <c r="A435" s="48"/>
      <c r="B435" s="21" t="s">
        <v>644</v>
      </c>
      <c r="C435" s="22" t="s">
        <v>645</v>
      </c>
      <c r="D435" s="21" t="s">
        <v>596</v>
      </c>
      <c r="E435" s="49">
        <v>1.12</v>
      </c>
      <c r="F435" s="24">
        <v>458042</v>
      </c>
      <c r="G435" s="50">
        <v>1</v>
      </c>
      <c r="H435" s="25">
        <f>E435*F435*G435</f>
        <v>513007.04</v>
      </c>
    </row>
    <row r="436" ht="15.75" customHeight="1" spans="1:8">
      <c r="A436" s="48"/>
      <c r="B436" s="21" t="s">
        <v>620</v>
      </c>
      <c r="C436" s="22" t="s">
        <v>621</v>
      </c>
      <c r="D436" s="21" t="s">
        <v>596</v>
      </c>
      <c r="E436" s="49">
        <v>0.32</v>
      </c>
      <c r="F436" s="24">
        <v>316279</v>
      </c>
      <c r="G436" s="50">
        <v>1</v>
      </c>
      <c r="H436" s="25">
        <f>E436*F436*G436</f>
        <v>101209.28</v>
      </c>
    </row>
    <row r="437" ht="15.75" customHeight="1" spans="1:8">
      <c r="A437" s="48"/>
      <c r="B437" s="21"/>
      <c r="C437" s="22" t="s">
        <v>903</v>
      </c>
      <c r="D437" s="21"/>
      <c r="E437" s="22"/>
      <c r="F437" s="24"/>
      <c r="G437" s="21"/>
      <c r="H437" s="25">
        <f>SUM(H435:H436)</f>
        <v>614216.32</v>
      </c>
    </row>
    <row r="438" ht="28.5" customHeight="1" spans="1:8">
      <c r="A438" s="51"/>
      <c r="B438" s="39"/>
      <c r="C438" s="40" t="s">
        <v>973</v>
      </c>
      <c r="D438" s="39" t="s">
        <v>919</v>
      </c>
      <c r="E438" s="52"/>
      <c r="F438" s="41"/>
      <c r="G438" s="39"/>
      <c r="H438" s="42">
        <f>H427+H432+H434</f>
        <v>20801925.76</v>
      </c>
    </row>
    <row r="439" ht="15.75" customHeight="1" spans="1:8">
      <c r="A439" s="48"/>
      <c r="B439" s="21"/>
      <c r="C439" s="22" t="s">
        <v>921</v>
      </c>
      <c r="D439" s="21" t="str">
        <f>""</f>
        <v/>
      </c>
      <c r="E439" s="53"/>
      <c r="F439" s="24"/>
      <c r="G439" s="21"/>
      <c r="H439" s="25">
        <f>H442</f>
        <v>1560144.432</v>
      </c>
    </row>
    <row r="440" ht="15.75" customHeight="1" spans="1:8">
      <c r="A440" s="48"/>
      <c r="B440" s="21"/>
      <c r="C440" s="22" t="s">
        <v>974</v>
      </c>
      <c r="D440" s="21" t="s">
        <v>916</v>
      </c>
      <c r="E440" s="53" t="s">
        <v>924</v>
      </c>
      <c r="F440" s="24"/>
      <c r="G440" s="21"/>
      <c r="H440" s="25">
        <v>1144105.9168</v>
      </c>
    </row>
    <row r="441" ht="40.5" customHeight="1" spans="1:8">
      <c r="A441" s="48"/>
      <c r="B441" s="21"/>
      <c r="C441" s="22" t="s">
        <v>975</v>
      </c>
      <c r="D441" s="21" t="s">
        <v>53</v>
      </c>
      <c r="E441" s="53" t="s">
        <v>927</v>
      </c>
      <c r="F441" s="24"/>
      <c r="G441" s="21"/>
      <c r="H441" s="25">
        <v>416038.5152</v>
      </c>
    </row>
    <row r="442" ht="28.5" customHeight="1" spans="1:8">
      <c r="A442" s="51"/>
      <c r="B442" s="39"/>
      <c r="C442" s="40" t="s">
        <v>976</v>
      </c>
      <c r="D442" s="39" t="s">
        <v>929</v>
      </c>
      <c r="E442" s="52"/>
      <c r="F442" s="41"/>
      <c r="G442" s="39"/>
      <c r="H442" s="42">
        <f>SUM(H440:H441)</f>
        <v>1560144.432</v>
      </c>
    </row>
    <row r="443" ht="28.5" customHeight="1" spans="1:8">
      <c r="A443" s="48"/>
      <c r="B443" s="21"/>
      <c r="C443" s="22" t="s">
        <v>977</v>
      </c>
      <c r="D443" s="21" t="s">
        <v>932</v>
      </c>
      <c r="E443" s="53" t="s">
        <v>924</v>
      </c>
      <c r="F443" s="24"/>
      <c r="G443" s="21"/>
      <c r="H443" s="25">
        <v>1229913.86056</v>
      </c>
    </row>
    <row r="444" ht="28.5" customHeight="1" spans="1:8">
      <c r="A444" s="48"/>
      <c r="B444" s="21"/>
      <c r="C444" s="22" t="s">
        <v>978</v>
      </c>
      <c r="D444" s="21" t="s">
        <v>935</v>
      </c>
      <c r="E444" s="53"/>
      <c r="F444" s="24"/>
      <c r="G444" s="21"/>
      <c r="H444" s="25">
        <f>H438+H442+H443</f>
        <v>23591984.05256</v>
      </c>
    </row>
    <row r="445" ht="28.5" customHeight="1" spans="1:8">
      <c r="A445" s="48"/>
      <c r="B445" s="21"/>
      <c r="C445" s="22" t="s">
        <v>979</v>
      </c>
      <c r="D445" s="21" t="s">
        <v>939</v>
      </c>
      <c r="E445" s="54">
        <v>0.08</v>
      </c>
      <c r="F445" s="24"/>
      <c r="G445" s="21"/>
      <c r="H445" s="25">
        <f>E445*H444</f>
        <v>1887358.7242048</v>
      </c>
    </row>
    <row r="446" ht="28.5" customHeight="1" spans="1:8">
      <c r="A446" s="48"/>
      <c r="B446" s="21"/>
      <c r="C446" s="22" t="s">
        <v>980</v>
      </c>
      <c r="D446" s="21" t="s">
        <v>942</v>
      </c>
      <c r="E446" s="55"/>
      <c r="F446" s="24"/>
      <c r="G446" s="21"/>
      <c r="H446" s="25">
        <f>H444+H445</f>
        <v>25479342.7767648</v>
      </c>
    </row>
    <row r="447" ht="28.5" customHeight="1" spans="1:8">
      <c r="A447" s="48"/>
      <c r="B447" s="21"/>
      <c r="C447" s="22" t="s">
        <v>981</v>
      </c>
      <c r="D447" s="21" t="s">
        <v>946</v>
      </c>
      <c r="E447" s="55">
        <v>0.011</v>
      </c>
      <c r="F447" s="24"/>
      <c r="G447" s="21"/>
      <c r="H447" s="25">
        <f>E447*H446</f>
        <v>280272.770544413</v>
      </c>
    </row>
    <row r="448" ht="15.75" customHeight="1" spans="1:8">
      <c r="A448" s="56"/>
      <c r="B448" s="57"/>
      <c r="C448" s="57" t="s">
        <v>982</v>
      </c>
      <c r="D448" s="57" t="s">
        <v>949</v>
      </c>
      <c r="E448" s="58"/>
      <c r="F448" s="59"/>
      <c r="G448" s="57"/>
      <c r="H448" s="60">
        <f>H446+H447</f>
        <v>25759615.5473092</v>
      </c>
    </row>
    <row r="449" ht="53.25" customHeight="1" spans="1:8">
      <c r="A449" s="38">
        <v>25</v>
      </c>
      <c r="B449" s="39" t="s">
        <v>235</v>
      </c>
      <c r="C449" s="40" t="s">
        <v>236</v>
      </c>
      <c r="D449" s="39" t="s">
        <v>47</v>
      </c>
      <c r="E449" s="40">
        <v>1</v>
      </c>
      <c r="F449" s="41"/>
      <c r="G449" s="39"/>
      <c r="H449" s="42"/>
    </row>
    <row r="450" ht="15.75" customHeight="1" spans="1:8">
      <c r="A450" s="43"/>
      <c r="B450" s="44"/>
      <c r="C450" s="45" t="s">
        <v>803</v>
      </c>
      <c r="D450" s="44"/>
      <c r="E450" s="45"/>
      <c r="F450" s="46"/>
      <c r="G450" s="44"/>
      <c r="H450" s="47">
        <f>H456</f>
        <v>2686929.0105</v>
      </c>
    </row>
    <row r="451" ht="15.75" customHeight="1" spans="1:8">
      <c r="A451" s="48"/>
      <c r="B451" s="21" t="s">
        <v>552</v>
      </c>
      <c r="C451" s="22" t="s">
        <v>553</v>
      </c>
      <c r="D451" s="21" t="s">
        <v>499</v>
      </c>
      <c r="E451" s="49">
        <v>51.81</v>
      </c>
      <c r="F451" s="24">
        <v>19250</v>
      </c>
      <c r="G451" s="50">
        <v>1</v>
      </c>
      <c r="H451" s="25">
        <f>E451*F451*G451</f>
        <v>997342.5</v>
      </c>
    </row>
    <row r="452" ht="15.75" customHeight="1" spans="1:8">
      <c r="A452" s="48"/>
      <c r="B452" s="21" t="s">
        <v>549</v>
      </c>
      <c r="C452" s="22" t="s">
        <v>550</v>
      </c>
      <c r="D452" s="21" t="s">
        <v>499</v>
      </c>
      <c r="E452" s="49">
        <v>48.84</v>
      </c>
      <c r="F452" s="24">
        <v>19250</v>
      </c>
      <c r="G452" s="50">
        <v>1</v>
      </c>
      <c r="H452" s="25">
        <f>E452*F452*G452</f>
        <v>940170</v>
      </c>
    </row>
    <row r="453" ht="15.75" customHeight="1" spans="1:8">
      <c r="A453" s="48"/>
      <c r="B453" s="21" t="s">
        <v>497</v>
      </c>
      <c r="C453" s="22" t="s">
        <v>498</v>
      </c>
      <c r="D453" s="21" t="s">
        <v>499</v>
      </c>
      <c r="E453" s="49">
        <v>38.13</v>
      </c>
      <c r="F453" s="24">
        <v>12627</v>
      </c>
      <c r="G453" s="50">
        <v>1</v>
      </c>
      <c r="H453" s="25">
        <f>E453*F453*G453</f>
        <v>481467.51</v>
      </c>
    </row>
    <row r="454" ht="15.75" customHeight="1" spans="1:8">
      <c r="A454" s="48"/>
      <c r="B454" s="21" t="s">
        <v>546</v>
      </c>
      <c r="C454" s="22" t="s">
        <v>547</v>
      </c>
      <c r="D454" s="21" t="s">
        <v>499</v>
      </c>
      <c r="E454" s="49">
        <v>5.6</v>
      </c>
      <c r="F454" s="24">
        <v>25000</v>
      </c>
      <c r="G454" s="50">
        <v>1</v>
      </c>
      <c r="H454" s="25">
        <f>E454*F454*G454</f>
        <v>140000</v>
      </c>
    </row>
    <row r="455" ht="15.75" customHeight="1" spans="1:8">
      <c r="A455" s="48"/>
      <c r="B455" s="21" t="s">
        <v>804</v>
      </c>
      <c r="C455" s="22" t="s">
        <v>805</v>
      </c>
      <c r="D455" s="21" t="s">
        <v>806</v>
      </c>
      <c r="E455" s="49">
        <v>5</v>
      </c>
      <c r="F455" s="24">
        <f>SUM(H451:H454)</f>
        <v>2558980.01</v>
      </c>
      <c r="G455" s="21"/>
      <c r="H455" s="25">
        <f>E455*F455/100</f>
        <v>127949.0005</v>
      </c>
    </row>
    <row r="456" ht="15.75" customHeight="1" spans="1:8">
      <c r="A456" s="48"/>
      <c r="B456" s="21"/>
      <c r="C456" s="22" t="s">
        <v>903</v>
      </c>
      <c r="D456" s="21"/>
      <c r="E456" s="22"/>
      <c r="F456" s="24"/>
      <c r="G456" s="21"/>
      <c r="H456" s="25">
        <f>SUM(H451:H455)</f>
        <v>2686929.0105</v>
      </c>
    </row>
    <row r="457" ht="15.75" customHeight="1" spans="1:8">
      <c r="A457" s="43"/>
      <c r="B457" s="44"/>
      <c r="C457" s="45" t="s">
        <v>802</v>
      </c>
      <c r="D457" s="44"/>
      <c r="E457" s="45"/>
      <c r="F457" s="46"/>
      <c r="G457" s="44"/>
      <c r="H457" s="47">
        <f>H458</f>
        <v>8614068</v>
      </c>
    </row>
    <row r="458" ht="15.75" customHeight="1" spans="1:8">
      <c r="A458" s="48"/>
      <c r="B458" s="21" t="s">
        <v>588</v>
      </c>
      <c r="C458" s="22" t="s">
        <v>589</v>
      </c>
      <c r="D458" s="21" t="s">
        <v>586</v>
      </c>
      <c r="E458" s="49">
        <v>28.5</v>
      </c>
      <c r="F458" s="24">
        <v>302248</v>
      </c>
      <c r="G458" s="50">
        <v>1</v>
      </c>
      <c r="H458" s="25">
        <f>E458*F458*G458</f>
        <v>8614068</v>
      </c>
    </row>
    <row r="459" ht="15.75" customHeight="1" spans="1:8">
      <c r="A459" s="43"/>
      <c r="B459" s="44"/>
      <c r="C459" s="45" t="s">
        <v>807</v>
      </c>
      <c r="D459" s="44"/>
      <c r="E459" s="45"/>
      <c r="F459" s="46"/>
      <c r="G459" s="44"/>
      <c r="H459" s="47">
        <f>H464</f>
        <v>1191590.8056</v>
      </c>
    </row>
    <row r="460" ht="15.75" customHeight="1" spans="1:8">
      <c r="A460" s="48"/>
      <c r="B460" s="21" t="s">
        <v>644</v>
      </c>
      <c r="C460" s="22" t="s">
        <v>645</v>
      </c>
      <c r="D460" s="21" t="s">
        <v>596</v>
      </c>
      <c r="E460" s="49">
        <v>1.5</v>
      </c>
      <c r="F460" s="24">
        <v>458042</v>
      </c>
      <c r="G460" s="50">
        <v>1</v>
      </c>
      <c r="H460" s="25">
        <f>E460*F460*G460</f>
        <v>687063</v>
      </c>
    </row>
    <row r="461" ht="15.75" customHeight="1" spans="1:8">
      <c r="A461" s="48"/>
      <c r="B461" s="21" t="s">
        <v>662</v>
      </c>
      <c r="C461" s="22" t="s">
        <v>663</v>
      </c>
      <c r="D461" s="21" t="s">
        <v>596</v>
      </c>
      <c r="E461" s="49">
        <v>0.12</v>
      </c>
      <c r="F461" s="24">
        <v>866338</v>
      </c>
      <c r="G461" s="50">
        <v>1</v>
      </c>
      <c r="H461" s="25">
        <f>E461*F461*G461</f>
        <v>103960.56</v>
      </c>
    </row>
    <row r="462" ht="15.75" customHeight="1" spans="1:8">
      <c r="A462" s="48"/>
      <c r="B462" s="21" t="s">
        <v>611</v>
      </c>
      <c r="C462" s="22" t="s">
        <v>612</v>
      </c>
      <c r="D462" s="21" t="s">
        <v>596</v>
      </c>
      <c r="E462" s="49">
        <v>0.12</v>
      </c>
      <c r="F462" s="24">
        <v>3143356</v>
      </c>
      <c r="G462" s="50">
        <v>1</v>
      </c>
      <c r="H462" s="25">
        <f>E462*F462*G462</f>
        <v>377202.72</v>
      </c>
    </row>
    <row r="463" ht="15.75" customHeight="1" spans="1:8">
      <c r="A463" s="48"/>
      <c r="B463" s="21" t="s">
        <v>808</v>
      </c>
      <c r="C463" s="22" t="s">
        <v>809</v>
      </c>
      <c r="D463" s="21" t="s">
        <v>806</v>
      </c>
      <c r="E463" s="49">
        <v>2</v>
      </c>
      <c r="F463" s="24">
        <f>SUM(H460:H462)</f>
        <v>1168226.28</v>
      </c>
      <c r="G463" s="21"/>
      <c r="H463" s="25">
        <f>E463*F463/100</f>
        <v>23364.5256</v>
      </c>
    </row>
    <row r="464" ht="15.75" customHeight="1" spans="1:8">
      <c r="A464" s="48"/>
      <c r="B464" s="21"/>
      <c r="C464" s="22" t="s">
        <v>903</v>
      </c>
      <c r="D464" s="21"/>
      <c r="E464" s="22"/>
      <c r="F464" s="24"/>
      <c r="G464" s="21"/>
      <c r="H464" s="25">
        <f>SUM(H460:H463)</f>
        <v>1191590.8056</v>
      </c>
    </row>
    <row r="465" ht="28.5" customHeight="1" spans="1:8">
      <c r="A465" s="51"/>
      <c r="B465" s="39"/>
      <c r="C465" s="40" t="s">
        <v>973</v>
      </c>
      <c r="D465" s="39" t="s">
        <v>919</v>
      </c>
      <c r="E465" s="52"/>
      <c r="F465" s="41"/>
      <c r="G465" s="39"/>
      <c r="H465" s="42">
        <f>H450+H457+H459</f>
        <v>12492587.8161</v>
      </c>
    </row>
    <row r="466" ht="15.75" customHeight="1" spans="1:8">
      <c r="A466" s="48"/>
      <c r="B466" s="21"/>
      <c r="C466" s="22" t="s">
        <v>921</v>
      </c>
      <c r="D466" s="21" t="str">
        <f>""</f>
        <v/>
      </c>
      <c r="E466" s="53"/>
      <c r="F466" s="24"/>
      <c r="G466" s="21"/>
      <c r="H466" s="25">
        <f>H469</f>
        <v>936944.0862075</v>
      </c>
    </row>
    <row r="467" ht="15.75" customHeight="1" spans="1:8">
      <c r="A467" s="48"/>
      <c r="B467" s="21"/>
      <c r="C467" s="22" t="s">
        <v>974</v>
      </c>
      <c r="D467" s="21" t="s">
        <v>916</v>
      </c>
      <c r="E467" s="53" t="s">
        <v>924</v>
      </c>
      <c r="F467" s="24"/>
      <c r="G467" s="21"/>
      <c r="H467" s="25">
        <v>687092.3298855</v>
      </c>
    </row>
    <row r="468" ht="40.5" customHeight="1" spans="1:8">
      <c r="A468" s="48"/>
      <c r="B468" s="21"/>
      <c r="C468" s="22" t="s">
        <v>975</v>
      </c>
      <c r="D468" s="21" t="s">
        <v>53</v>
      </c>
      <c r="E468" s="53" t="s">
        <v>927</v>
      </c>
      <c r="F468" s="24"/>
      <c r="G468" s="21"/>
      <c r="H468" s="25">
        <v>249851.756322</v>
      </c>
    </row>
    <row r="469" ht="28.5" customHeight="1" spans="1:8">
      <c r="A469" s="51"/>
      <c r="B469" s="39"/>
      <c r="C469" s="40" t="s">
        <v>976</v>
      </c>
      <c r="D469" s="39" t="s">
        <v>929</v>
      </c>
      <c r="E469" s="52"/>
      <c r="F469" s="41"/>
      <c r="G469" s="39"/>
      <c r="H469" s="42">
        <f>SUM(H467:H468)</f>
        <v>936944.0862075</v>
      </c>
    </row>
    <row r="470" ht="28.5" customHeight="1" spans="1:8">
      <c r="A470" s="48"/>
      <c r="B470" s="21"/>
      <c r="C470" s="22" t="s">
        <v>977</v>
      </c>
      <c r="D470" s="21" t="s">
        <v>932</v>
      </c>
      <c r="E470" s="53" t="s">
        <v>924</v>
      </c>
      <c r="F470" s="24"/>
      <c r="G470" s="21"/>
      <c r="H470" s="25">
        <v>738624.254626912</v>
      </c>
    </row>
    <row r="471" ht="28.5" customHeight="1" spans="1:8">
      <c r="A471" s="48"/>
      <c r="B471" s="21"/>
      <c r="C471" s="22" t="s">
        <v>978</v>
      </c>
      <c r="D471" s="21" t="s">
        <v>935</v>
      </c>
      <c r="E471" s="53"/>
      <c r="F471" s="24"/>
      <c r="G471" s="21"/>
      <c r="H471" s="25">
        <f>H465+H469+H470</f>
        <v>14168156.1569344</v>
      </c>
    </row>
    <row r="472" ht="28.5" customHeight="1" spans="1:8">
      <c r="A472" s="48"/>
      <c r="B472" s="21"/>
      <c r="C472" s="22" t="s">
        <v>979</v>
      </c>
      <c r="D472" s="21" t="s">
        <v>939</v>
      </c>
      <c r="E472" s="54">
        <v>0.08</v>
      </c>
      <c r="F472" s="24"/>
      <c r="G472" s="21"/>
      <c r="H472" s="25">
        <f>E472*H471</f>
        <v>1133452.49255475</v>
      </c>
    </row>
    <row r="473" ht="28.5" customHeight="1" spans="1:8">
      <c r="A473" s="48"/>
      <c r="B473" s="21"/>
      <c r="C473" s="22" t="s">
        <v>980</v>
      </c>
      <c r="D473" s="21" t="s">
        <v>942</v>
      </c>
      <c r="E473" s="55"/>
      <c r="F473" s="24"/>
      <c r="G473" s="21"/>
      <c r="H473" s="25">
        <f>H471+H472</f>
        <v>15301608.6494892</v>
      </c>
    </row>
    <row r="474" ht="28.5" customHeight="1" spans="1:8">
      <c r="A474" s="48"/>
      <c r="B474" s="21"/>
      <c r="C474" s="22" t="s">
        <v>981</v>
      </c>
      <c r="D474" s="21" t="s">
        <v>946</v>
      </c>
      <c r="E474" s="55">
        <v>0.011</v>
      </c>
      <c r="F474" s="24"/>
      <c r="G474" s="21"/>
      <c r="H474" s="25">
        <f>E474*H473</f>
        <v>168317.695144381</v>
      </c>
    </row>
    <row r="475" ht="15.75" customHeight="1" spans="1:8">
      <c r="A475" s="56"/>
      <c r="B475" s="57"/>
      <c r="C475" s="57" t="s">
        <v>982</v>
      </c>
      <c r="D475" s="57" t="s">
        <v>949</v>
      </c>
      <c r="E475" s="58"/>
      <c r="F475" s="59"/>
      <c r="G475" s="57"/>
      <c r="H475" s="60">
        <f>H473+H474</f>
        <v>15469926.3446335</v>
      </c>
    </row>
    <row r="476" ht="15.75" customHeight="1" spans="1:8">
      <c r="A476" s="38">
        <v>26</v>
      </c>
      <c r="B476" s="39" t="s">
        <v>53</v>
      </c>
      <c r="C476" s="40" t="s">
        <v>248</v>
      </c>
      <c r="D476" s="39" t="s">
        <v>124</v>
      </c>
      <c r="E476" s="40">
        <v>1</v>
      </c>
      <c r="F476" s="41"/>
      <c r="G476" s="39"/>
      <c r="H476" s="42"/>
    </row>
    <row r="477" ht="15.75" customHeight="1" spans="1:8">
      <c r="A477" s="43"/>
      <c r="B477" s="44"/>
      <c r="C477" s="45" t="s">
        <v>803</v>
      </c>
      <c r="D477" s="44"/>
      <c r="E477" s="45"/>
      <c r="F477" s="46"/>
      <c r="G477" s="44"/>
      <c r="H477" s="47">
        <f>H478</f>
        <v>300000</v>
      </c>
    </row>
    <row r="478" ht="15.75" customHeight="1" spans="1:8">
      <c r="A478" s="48"/>
      <c r="B478" s="21" t="str">
        <f>""</f>
        <v/>
      </c>
      <c r="C478" s="22" t="s">
        <v>30</v>
      </c>
      <c r="D478" s="21" t="str">
        <f>""</f>
        <v/>
      </c>
      <c r="E478" s="49">
        <v>1</v>
      </c>
      <c r="F478" s="24">
        <v>300000</v>
      </c>
      <c r="G478" s="21"/>
      <c r="H478" s="25">
        <f>E478*F478</f>
        <v>300000</v>
      </c>
    </row>
    <row r="479" ht="28.5" customHeight="1" spans="1:8">
      <c r="A479" s="51"/>
      <c r="B479" s="39"/>
      <c r="C479" s="40" t="s">
        <v>973</v>
      </c>
      <c r="D479" s="39" t="s">
        <v>919</v>
      </c>
      <c r="E479" s="52"/>
      <c r="F479" s="41"/>
      <c r="G479" s="39"/>
      <c r="H479" s="42">
        <f>H477</f>
        <v>300000</v>
      </c>
    </row>
    <row r="480" ht="15.75" customHeight="1" spans="1:8">
      <c r="A480" s="48"/>
      <c r="B480" s="21"/>
      <c r="C480" s="22" t="s">
        <v>921</v>
      </c>
      <c r="D480" s="21" t="str">
        <f>""</f>
        <v/>
      </c>
      <c r="E480" s="53"/>
      <c r="F480" s="24"/>
      <c r="G480" s="21"/>
      <c r="H480" s="25">
        <f>H483</f>
        <v>22500</v>
      </c>
    </row>
    <row r="481" ht="15.75" customHeight="1" spans="1:8">
      <c r="A481" s="48"/>
      <c r="B481" s="21"/>
      <c r="C481" s="22" t="s">
        <v>974</v>
      </c>
      <c r="D481" s="21" t="s">
        <v>916</v>
      </c>
      <c r="E481" s="53" t="s">
        <v>924</v>
      </c>
      <c r="F481" s="24"/>
      <c r="G481" s="21"/>
      <c r="H481" s="25">
        <v>16500</v>
      </c>
    </row>
    <row r="482" ht="40.5" customHeight="1" spans="1:8">
      <c r="A482" s="48"/>
      <c r="B482" s="21"/>
      <c r="C482" s="22" t="s">
        <v>975</v>
      </c>
      <c r="D482" s="21" t="s">
        <v>53</v>
      </c>
      <c r="E482" s="53" t="s">
        <v>927</v>
      </c>
      <c r="F482" s="24"/>
      <c r="G482" s="21"/>
      <c r="H482" s="25">
        <v>6000</v>
      </c>
    </row>
    <row r="483" ht="28.5" customHeight="1" spans="1:8">
      <c r="A483" s="51"/>
      <c r="B483" s="39"/>
      <c r="C483" s="40" t="s">
        <v>976</v>
      </c>
      <c r="D483" s="39" t="s">
        <v>929</v>
      </c>
      <c r="E483" s="52"/>
      <c r="F483" s="41"/>
      <c r="G483" s="39"/>
      <c r="H483" s="42">
        <f>SUM(H481:H482)</f>
        <v>22500</v>
      </c>
    </row>
    <row r="484" ht="28.5" customHeight="1" spans="1:8">
      <c r="A484" s="48"/>
      <c r="B484" s="21"/>
      <c r="C484" s="22" t="s">
        <v>977</v>
      </c>
      <c r="D484" s="21" t="s">
        <v>932</v>
      </c>
      <c r="E484" s="53" t="s">
        <v>924</v>
      </c>
      <c r="F484" s="24"/>
      <c r="G484" s="21"/>
      <c r="H484" s="25">
        <v>17737.5</v>
      </c>
    </row>
    <row r="485" ht="28.5" customHeight="1" spans="1:8">
      <c r="A485" s="48"/>
      <c r="B485" s="21"/>
      <c r="C485" s="22" t="s">
        <v>978</v>
      </c>
      <c r="D485" s="21" t="s">
        <v>935</v>
      </c>
      <c r="E485" s="53"/>
      <c r="F485" s="24"/>
      <c r="G485" s="21"/>
      <c r="H485" s="25">
        <f>H479+H483+H484</f>
        <v>340237.5</v>
      </c>
    </row>
    <row r="486" ht="28.5" customHeight="1" spans="1:8">
      <c r="A486" s="48"/>
      <c r="B486" s="21"/>
      <c r="C486" s="22" t="s">
        <v>979</v>
      </c>
      <c r="D486" s="21" t="s">
        <v>939</v>
      </c>
      <c r="E486" s="54">
        <v>0.08</v>
      </c>
      <c r="F486" s="24"/>
      <c r="G486" s="21"/>
      <c r="H486" s="25">
        <f>E486*H485</f>
        <v>27219</v>
      </c>
    </row>
    <row r="487" ht="28.5" customHeight="1" spans="1:8">
      <c r="A487" s="48"/>
      <c r="B487" s="21"/>
      <c r="C487" s="22" t="s">
        <v>980</v>
      </c>
      <c r="D487" s="21" t="s">
        <v>942</v>
      </c>
      <c r="E487" s="55"/>
      <c r="F487" s="24"/>
      <c r="G487" s="21"/>
      <c r="H487" s="25">
        <f>H485+H486</f>
        <v>367456.5</v>
      </c>
    </row>
    <row r="488" ht="28.5" customHeight="1" spans="1:8">
      <c r="A488" s="48"/>
      <c r="B488" s="21"/>
      <c r="C488" s="22" t="s">
        <v>981</v>
      </c>
      <c r="D488" s="21" t="s">
        <v>946</v>
      </c>
      <c r="E488" s="55">
        <v>0.011</v>
      </c>
      <c r="F488" s="24"/>
      <c r="G488" s="21"/>
      <c r="H488" s="25">
        <f>E488*H487</f>
        <v>4042.0215</v>
      </c>
    </row>
    <row r="489" ht="15.75" customHeight="1" spans="1:8">
      <c r="A489" s="56"/>
      <c r="B489" s="57"/>
      <c r="C489" s="57" t="s">
        <v>982</v>
      </c>
      <c r="D489" s="57" t="s">
        <v>949</v>
      </c>
      <c r="E489" s="58"/>
      <c r="F489" s="59"/>
      <c r="G489" s="57"/>
      <c r="H489" s="60">
        <f>H487+H488</f>
        <v>371498.5215</v>
      </c>
    </row>
    <row r="490" ht="53.25" customHeight="1" spans="1:8">
      <c r="A490" s="38">
        <v>27</v>
      </c>
      <c r="B490" s="39" t="s">
        <v>251</v>
      </c>
      <c r="C490" s="40" t="s">
        <v>252</v>
      </c>
      <c r="D490" s="39" t="s">
        <v>107</v>
      </c>
      <c r="E490" s="40">
        <v>1</v>
      </c>
      <c r="F490" s="41"/>
      <c r="G490" s="39"/>
      <c r="H490" s="42"/>
    </row>
    <row r="491" ht="15.75" customHeight="1" spans="1:8">
      <c r="A491" s="43"/>
      <c r="B491" s="44"/>
      <c r="C491" s="45" t="s">
        <v>803</v>
      </c>
      <c r="D491" s="44"/>
      <c r="E491" s="45"/>
      <c r="F491" s="46"/>
      <c r="G491" s="44"/>
      <c r="H491" s="47">
        <f>H497</f>
        <v>1611437.89653</v>
      </c>
    </row>
    <row r="492" ht="15.75" customHeight="1" spans="1:8">
      <c r="A492" s="48"/>
      <c r="B492" s="21" t="s">
        <v>578</v>
      </c>
      <c r="C492" s="22" t="s">
        <v>579</v>
      </c>
      <c r="D492" s="21" t="s">
        <v>499</v>
      </c>
      <c r="E492" s="49">
        <v>308.525</v>
      </c>
      <c r="F492" s="24">
        <v>1556.019</v>
      </c>
      <c r="G492" s="50">
        <v>1</v>
      </c>
      <c r="H492" s="25">
        <f>E492*F492*G492</f>
        <v>480070.761975</v>
      </c>
    </row>
    <row r="493" ht="15.75" customHeight="1" spans="1:8">
      <c r="A493" s="48"/>
      <c r="B493" s="21" t="s">
        <v>483</v>
      </c>
      <c r="C493" s="22" t="s">
        <v>484</v>
      </c>
      <c r="D493" s="21" t="s">
        <v>107</v>
      </c>
      <c r="E493" s="49">
        <v>0.531975</v>
      </c>
      <c r="F493" s="24">
        <v>747160</v>
      </c>
      <c r="G493" s="50">
        <v>1</v>
      </c>
      <c r="H493" s="25">
        <f>E493*F493*G493</f>
        <v>397470.441</v>
      </c>
    </row>
    <row r="494" ht="15.75" customHeight="1" spans="1:8">
      <c r="A494" s="48"/>
      <c r="B494" s="21" t="s">
        <v>504</v>
      </c>
      <c r="C494" s="22" t="s">
        <v>505</v>
      </c>
      <c r="D494" s="21" t="s">
        <v>107</v>
      </c>
      <c r="E494" s="49">
        <v>0.876375</v>
      </c>
      <c r="F494" s="24">
        <v>747295</v>
      </c>
      <c r="G494" s="50">
        <v>1</v>
      </c>
      <c r="H494" s="25">
        <f>E494*F494*G494</f>
        <v>654910.655625</v>
      </c>
    </row>
    <row r="495" ht="15.75" customHeight="1" spans="1:8">
      <c r="A495" s="48"/>
      <c r="B495" s="21" t="s">
        <v>530</v>
      </c>
      <c r="C495" s="22" t="s">
        <v>531</v>
      </c>
      <c r="D495" s="21" t="s">
        <v>532</v>
      </c>
      <c r="E495" s="49">
        <v>187.575</v>
      </c>
      <c r="F495" s="24">
        <v>12</v>
      </c>
      <c r="G495" s="50">
        <v>1</v>
      </c>
      <c r="H495" s="25">
        <f>E495*F495*G495</f>
        <v>2250.9</v>
      </c>
    </row>
    <row r="496" ht="15.75" customHeight="1" spans="1:8">
      <c r="A496" s="48"/>
      <c r="B496" s="21" t="s">
        <v>804</v>
      </c>
      <c r="C496" s="22" t="s">
        <v>805</v>
      </c>
      <c r="D496" s="21" t="s">
        <v>806</v>
      </c>
      <c r="E496" s="49">
        <v>5</v>
      </c>
      <c r="F496" s="24">
        <f>SUM(H492:H495)</f>
        <v>1534702.7586</v>
      </c>
      <c r="G496" s="21"/>
      <c r="H496" s="25">
        <f>E496*F496/100</f>
        <v>76735.13793</v>
      </c>
    </row>
    <row r="497" ht="15.75" customHeight="1" spans="1:8">
      <c r="A497" s="48"/>
      <c r="B497" s="21"/>
      <c r="C497" s="22" t="s">
        <v>903</v>
      </c>
      <c r="D497" s="21"/>
      <c r="E497" s="22"/>
      <c r="F497" s="24"/>
      <c r="G497" s="21"/>
      <c r="H497" s="25">
        <f>SUM(H492:H496)</f>
        <v>1611437.89653</v>
      </c>
    </row>
    <row r="498" ht="15.75" customHeight="1" spans="1:8">
      <c r="A498" s="43"/>
      <c r="B498" s="44"/>
      <c r="C498" s="45" t="s">
        <v>802</v>
      </c>
      <c r="D498" s="44"/>
      <c r="E498" s="45"/>
      <c r="F498" s="46"/>
      <c r="G498" s="44"/>
      <c r="H498" s="47">
        <f>H499</f>
        <v>752597.52</v>
      </c>
    </row>
    <row r="499" ht="15.75" customHeight="1" spans="1:8">
      <c r="A499" s="48"/>
      <c r="B499" s="21" t="s">
        <v>588</v>
      </c>
      <c r="C499" s="22" t="s">
        <v>589</v>
      </c>
      <c r="D499" s="21" t="s">
        <v>586</v>
      </c>
      <c r="E499" s="49">
        <v>2.49</v>
      </c>
      <c r="F499" s="24">
        <v>302248</v>
      </c>
      <c r="G499" s="50">
        <v>1</v>
      </c>
      <c r="H499" s="25">
        <f>E499*F499*G499</f>
        <v>752597.52</v>
      </c>
    </row>
    <row r="500" ht="15.75" customHeight="1" spans="1:8">
      <c r="A500" s="43"/>
      <c r="B500" s="44"/>
      <c r="C500" s="45" t="s">
        <v>807</v>
      </c>
      <c r="D500" s="44"/>
      <c r="E500" s="45"/>
      <c r="F500" s="46"/>
      <c r="G500" s="44"/>
      <c r="H500" s="47">
        <f>H503</f>
        <v>89898.655</v>
      </c>
    </row>
    <row r="501" ht="15.75" customHeight="1" spans="1:8">
      <c r="A501" s="48"/>
      <c r="B501" s="21" t="s">
        <v>650</v>
      </c>
      <c r="C501" s="22" t="s">
        <v>651</v>
      </c>
      <c r="D501" s="21" t="s">
        <v>596</v>
      </c>
      <c r="E501" s="49">
        <v>0.095</v>
      </c>
      <c r="F501" s="24">
        <v>356057</v>
      </c>
      <c r="G501" s="50">
        <v>1</v>
      </c>
      <c r="H501" s="25">
        <f>E501*F501*G501</f>
        <v>33825.415</v>
      </c>
    </row>
    <row r="502" ht="15.75" customHeight="1" spans="1:8">
      <c r="A502" s="48"/>
      <c r="B502" s="21" t="s">
        <v>623</v>
      </c>
      <c r="C502" s="22" t="s">
        <v>624</v>
      </c>
      <c r="D502" s="21" t="s">
        <v>596</v>
      </c>
      <c r="E502" s="49">
        <v>0.18</v>
      </c>
      <c r="F502" s="24">
        <v>311518</v>
      </c>
      <c r="G502" s="50">
        <v>1</v>
      </c>
      <c r="H502" s="25">
        <f>E502*F502*G502</f>
        <v>56073.24</v>
      </c>
    </row>
    <row r="503" ht="15.75" customHeight="1" spans="1:8">
      <c r="A503" s="48"/>
      <c r="B503" s="21"/>
      <c r="C503" s="22" t="s">
        <v>903</v>
      </c>
      <c r="D503" s="21"/>
      <c r="E503" s="22"/>
      <c r="F503" s="24"/>
      <c r="G503" s="21"/>
      <c r="H503" s="25">
        <f>SUM(H501:H502)</f>
        <v>89898.655</v>
      </c>
    </row>
    <row r="504" ht="28.5" customHeight="1" spans="1:8">
      <c r="A504" s="51"/>
      <c r="B504" s="39"/>
      <c r="C504" s="40" t="s">
        <v>973</v>
      </c>
      <c r="D504" s="39" t="s">
        <v>919</v>
      </c>
      <c r="E504" s="52"/>
      <c r="F504" s="41"/>
      <c r="G504" s="39"/>
      <c r="H504" s="42">
        <f>H491+H498+H500</f>
        <v>2453934.07153</v>
      </c>
    </row>
    <row r="505" ht="15.75" customHeight="1" spans="1:8">
      <c r="A505" s="48"/>
      <c r="B505" s="21"/>
      <c r="C505" s="22" t="s">
        <v>921</v>
      </c>
      <c r="D505" s="21" t="str">
        <f>""</f>
        <v/>
      </c>
      <c r="E505" s="53"/>
      <c r="F505" s="24"/>
      <c r="G505" s="21"/>
      <c r="H505" s="25">
        <f>H508</f>
        <v>184045.05536475</v>
      </c>
    </row>
    <row r="506" ht="15.75" customHeight="1" spans="1:8">
      <c r="A506" s="48"/>
      <c r="B506" s="21"/>
      <c r="C506" s="22" t="s">
        <v>974</v>
      </c>
      <c r="D506" s="21" t="s">
        <v>916</v>
      </c>
      <c r="E506" s="53" t="s">
        <v>924</v>
      </c>
      <c r="F506" s="24"/>
      <c r="G506" s="21"/>
      <c r="H506" s="25">
        <v>134966.37393415</v>
      </c>
    </row>
    <row r="507" ht="40.5" customHeight="1" spans="1:8">
      <c r="A507" s="48"/>
      <c r="B507" s="21"/>
      <c r="C507" s="22" t="s">
        <v>975</v>
      </c>
      <c r="D507" s="21" t="s">
        <v>53</v>
      </c>
      <c r="E507" s="53" t="s">
        <v>927</v>
      </c>
      <c r="F507" s="24"/>
      <c r="G507" s="21"/>
      <c r="H507" s="25">
        <v>49078.6814306</v>
      </c>
    </row>
    <row r="508" ht="28.5" customHeight="1" spans="1:8">
      <c r="A508" s="51"/>
      <c r="B508" s="39"/>
      <c r="C508" s="40" t="s">
        <v>976</v>
      </c>
      <c r="D508" s="39" t="s">
        <v>929</v>
      </c>
      <c r="E508" s="52"/>
      <c r="F508" s="41"/>
      <c r="G508" s="39"/>
      <c r="H508" s="42">
        <f>SUM(H506:H507)</f>
        <v>184045.05536475</v>
      </c>
    </row>
    <row r="509" ht="28.5" customHeight="1" spans="1:8">
      <c r="A509" s="48"/>
      <c r="B509" s="21"/>
      <c r="C509" s="22" t="s">
        <v>977</v>
      </c>
      <c r="D509" s="21" t="s">
        <v>932</v>
      </c>
      <c r="E509" s="53" t="s">
        <v>924</v>
      </c>
      <c r="F509" s="24"/>
      <c r="G509" s="21"/>
      <c r="H509" s="25">
        <v>145088.851979211</v>
      </c>
    </row>
    <row r="510" ht="28.5" customHeight="1" spans="1:8">
      <c r="A510" s="48"/>
      <c r="B510" s="21"/>
      <c r="C510" s="22" t="s">
        <v>978</v>
      </c>
      <c r="D510" s="21" t="s">
        <v>935</v>
      </c>
      <c r="E510" s="53"/>
      <c r="F510" s="24"/>
      <c r="G510" s="21"/>
      <c r="H510" s="25">
        <f>H504+H508+H509</f>
        <v>2783067.97887396</v>
      </c>
    </row>
    <row r="511" ht="28.5" customHeight="1" spans="1:8">
      <c r="A511" s="48"/>
      <c r="B511" s="21"/>
      <c r="C511" s="22" t="s">
        <v>979</v>
      </c>
      <c r="D511" s="21" t="s">
        <v>939</v>
      </c>
      <c r="E511" s="54">
        <v>0.08</v>
      </c>
      <c r="F511" s="24"/>
      <c r="G511" s="21"/>
      <c r="H511" s="25">
        <f>E511*H510</f>
        <v>222645.438309917</v>
      </c>
    </row>
    <row r="512" ht="28.5" customHeight="1" spans="1:8">
      <c r="A512" s="48"/>
      <c r="B512" s="21"/>
      <c r="C512" s="22" t="s">
        <v>980</v>
      </c>
      <c r="D512" s="21" t="s">
        <v>942</v>
      </c>
      <c r="E512" s="55"/>
      <c r="F512" s="24"/>
      <c r="G512" s="21"/>
      <c r="H512" s="25">
        <f>H510+H511</f>
        <v>3005713.41718388</v>
      </c>
    </row>
    <row r="513" ht="28.5" customHeight="1" spans="1:8">
      <c r="A513" s="48"/>
      <c r="B513" s="21"/>
      <c r="C513" s="22" t="s">
        <v>981</v>
      </c>
      <c r="D513" s="21" t="s">
        <v>946</v>
      </c>
      <c r="E513" s="55">
        <v>0.011</v>
      </c>
      <c r="F513" s="24"/>
      <c r="G513" s="21"/>
      <c r="H513" s="25">
        <f>E513*H512</f>
        <v>33062.8475890227</v>
      </c>
    </row>
    <row r="514" ht="15.75" customHeight="1" spans="1:8">
      <c r="A514" s="56"/>
      <c r="B514" s="57"/>
      <c r="C514" s="57" t="s">
        <v>982</v>
      </c>
      <c r="D514" s="57" t="s">
        <v>949</v>
      </c>
      <c r="E514" s="58"/>
      <c r="F514" s="59"/>
      <c r="G514" s="57"/>
      <c r="H514" s="60">
        <f>H512+H513</f>
        <v>3038776.2647729</v>
      </c>
    </row>
    <row r="515" ht="53.25" customHeight="1" spans="1:8">
      <c r="A515" s="38">
        <v>28</v>
      </c>
      <c r="B515" s="39" t="s">
        <v>261</v>
      </c>
      <c r="C515" s="40" t="s">
        <v>262</v>
      </c>
      <c r="D515" s="39" t="s">
        <v>47</v>
      </c>
      <c r="E515" s="40">
        <v>1</v>
      </c>
      <c r="F515" s="41"/>
      <c r="G515" s="39"/>
      <c r="H515" s="42"/>
    </row>
    <row r="516" ht="15.75" customHeight="1" spans="1:8">
      <c r="A516" s="43"/>
      <c r="B516" s="44"/>
      <c r="C516" s="45" t="s">
        <v>803</v>
      </c>
      <c r="D516" s="44"/>
      <c r="E516" s="45"/>
      <c r="F516" s="46"/>
      <c r="G516" s="44"/>
      <c r="H516" s="47">
        <f>H522</f>
        <v>2493522.7275</v>
      </c>
    </row>
    <row r="517" ht="15.75" customHeight="1" spans="1:8">
      <c r="A517" s="48"/>
      <c r="B517" s="21" t="s">
        <v>552</v>
      </c>
      <c r="C517" s="22" t="s">
        <v>553</v>
      </c>
      <c r="D517" s="21" t="s">
        <v>499</v>
      </c>
      <c r="E517" s="49">
        <v>51.81</v>
      </c>
      <c r="F517" s="24">
        <v>19250</v>
      </c>
      <c r="G517" s="50">
        <v>1</v>
      </c>
      <c r="H517" s="25">
        <f>E517*F517*G517</f>
        <v>997342.5</v>
      </c>
    </row>
    <row r="518" ht="15.75" customHeight="1" spans="1:8">
      <c r="A518" s="48"/>
      <c r="B518" s="21" t="s">
        <v>549</v>
      </c>
      <c r="C518" s="22" t="s">
        <v>550</v>
      </c>
      <c r="D518" s="21" t="s">
        <v>499</v>
      </c>
      <c r="E518" s="49">
        <v>40.7</v>
      </c>
      <c r="F518" s="24">
        <v>19250</v>
      </c>
      <c r="G518" s="50">
        <v>1</v>
      </c>
      <c r="H518" s="25">
        <f>E518*F518*G518</f>
        <v>783475</v>
      </c>
    </row>
    <row r="519" ht="15.75" customHeight="1" spans="1:8">
      <c r="A519" s="48"/>
      <c r="B519" s="21" t="s">
        <v>497</v>
      </c>
      <c r="C519" s="22" t="s">
        <v>498</v>
      </c>
      <c r="D519" s="21" t="s">
        <v>499</v>
      </c>
      <c r="E519" s="49">
        <v>36.15</v>
      </c>
      <c r="F519" s="24">
        <v>12627</v>
      </c>
      <c r="G519" s="50">
        <v>1</v>
      </c>
      <c r="H519" s="25">
        <f>E519*F519*G519</f>
        <v>456466.05</v>
      </c>
    </row>
    <row r="520" ht="15.75" customHeight="1" spans="1:8">
      <c r="A520" s="48"/>
      <c r="B520" s="21" t="s">
        <v>546</v>
      </c>
      <c r="C520" s="22" t="s">
        <v>547</v>
      </c>
      <c r="D520" s="21" t="s">
        <v>499</v>
      </c>
      <c r="E520" s="49">
        <v>5.5</v>
      </c>
      <c r="F520" s="24">
        <v>25000</v>
      </c>
      <c r="G520" s="50">
        <v>1</v>
      </c>
      <c r="H520" s="25">
        <f>E520*F520*G520</f>
        <v>137500</v>
      </c>
    </row>
    <row r="521" ht="15.75" customHeight="1" spans="1:8">
      <c r="A521" s="48"/>
      <c r="B521" s="21" t="s">
        <v>804</v>
      </c>
      <c r="C521" s="22" t="s">
        <v>805</v>
      </c>
      <c r="D521" s="21" t="s">
        <v>806</v>
      </c>
      <c r="E521" s="49">
        <v>5</v>
      </c>
      <c r="F521" s="24">
        <f>SUM(H517:H520)</f>
        <v>2374783.55</v>
      </c>
      <c r="G521" s="21"/>
      <c r="H521" s="25">
        <f>E521*F521/100</f>
        <v>118739.1775</v>
      </c>
    </row>
    <row r="522" ht="15.75" customHeight="1" spans="1:8">
      <c r="A522" s="48"/>
      <c r="B522" s="21"/>
      <c r="C522" s="22" t="s">
        <v>903</v>
      </c>
      <c r="D522" s="21"/>
      <c r="E522" s="22"/>
      <c r="F522" s="24"/>
      <c r="G522" s="21"/>
      <c r="H522" s="25">
        <f>SUM(H517:H521)</f>
        <v>2493522.7275</v>
      </c>
    </row>
    <row r="523" ht="15.75" customHeight="1" spans="1:8">
      <c r="A523" s="43"/>
      <c r="B523" s="44"/>
      <c r="C523" s="45" t="s">
        <v>802</v>
      </c>
      <c r="D523" s="44"/>
      <c r="E523" s="45"/>
      <c r="F523" s="46"/>
      <c r="G523" s="44"/>
      <c r="H523" s="47">
        <f>H524</f>
        <v>6044960</v>
      </c>
    </row>
    <row r="524" ht="15.75" customHeight="1" spans="1:8">
      <c r="A524" s="48"/>
      <c r="B524" s="21" t="s">
        <v>588</v>
      </c>
      <c r="C524" s="22" t="s">
        <v>589</v>
      </c>
      <c r="D524" s="21" t="s">
        <v>586</v>
      </c>
      <c r="E524" s="49">
        <v>20</v>
      </c>
      <c r="F524" s="24">
        <v>302248</v>
      </c>
      <c r="G524" s="50">
        <v>1</v>
      </c>
      <c r="H524" s="25">
        <f>E524*F524*G524</f>
        <v>6044960</v>
      </c>
    </row>
    <row r="525" ht="15.75" customHeight="1" spans="1:8">
      <c r="A525" s="43"/>
      <c r="B525" s="44"/>
      <c r="C525" s="45" t="s">
        <v>807</v>
      </c>
      <c r="D525" s="44"/>
      <c r="E525" s="45"/>
      <c r="F525" s="46"/>
      <c r="G525" s="44"/>
      <c r="H525" s="47">
        <f>H530</f>
        <v>1191590.8056</v>
      </c>
    </row>
    <row r="526" ht="15.75" customHeight="1" spans="1:8">
      <c r="A526" s="48"/>
      <c r="B526" s="21" t="s">
        <v>644</v>
      </c>
      <c r="C526" s="22" t="s">
        <v>645</v>
      </c>
      <c r="D526" s="21" t="s">
        <v>596</v>
      </c>
      <c r="E526" s="49">
        <v>1.5</v>
      </c>
      <c r="F526" s="24">
        <v>458042</v>
      </c>
      <c r="G526" s="50">
        <v>1</v>
      </c>
      <c r="H526" s="25">
        <f>E526*F526*G526</f>
        <v>687063</v>
      </c>
    </row>
    <row r="527" ht="15.75" customHeight="1" spans="1:8">
      <c r="A527" s="48"/>
      <c r="B527" s="21" t="s">
        <v>662</v>
      </c>
      <c r="C527" s="22" t="s">
        <v>663</v>
      </c>
      <c r="D527" s="21" t="s">
        <v>596</v>
      </c>
      <c r="E527" s="49">
        <v>0.12</v>
      </c>
      <c r="F527" s="24">
        <v>866338</v>
      </c>
      <c r="G527" s="50">
        <v>1</v>
      </c>
      <c r="H527" s="25">
        <f>E527*F527*G527</f>
        <v>103960.56</v>
      </c>
    </row>
    <row r="528" ht="15.75" customHeight="1" spans="1:8">
      <c r="A528" s="48"/>
      <c r="B528" s="21" t="s">
        <v>611</v>
      </c>
      <c r="C528" s="22" t="s">
        <v>612</v>
      </c>
      <c r="D528" s="21" t="s">
        <v>596</v>
      </c>
      <c r="E528" s="49">
        <v>0.12</v>
      </c>
      <c r="F528" s="24">
        <v>3143356</v>
      </c>
      <c r="G528" s="50">
        <v>1</v>
      </c>
      <c r="H528" s="25">
        <f>E528*F528*G528</f>
        <v>377202.72</v>
      </c>
    </row>
    <row r="529" ht="15.75" customHeight="1" spans="1:8">
      <c r="A529" s="48"/>
      <c r="B529" s="21" t="s">
        <v>808</v>
      </c>
      <c r="C529" s="22" t="s">
        <v>809</v>
      </c>
      <c r="D529" s="21" t="s">
        <v>806</v>
      </c>
      <c r="E529" s="49">
        <v>2</v>
      </c>
      <c r="F529" s="24">
        <f>SUM(H526:H528)</f>
        <v>1168226.28</v>
      </c>
      <c r="G529" s="21"/>
      <c r="H529" s="25">
        <f>E529*F529/100</f>
        <v>23364.5256</v>
      </c>
    </row>
    <row r="530" ht="15.75" customHeight="1" spans="1:8">
      <c r="A530" s="48"/>
      <c r="B530" s="21"/>
      <c r="C530" s="22" t="s">
        <v>903</v>
      </c>
      <c r="D530" s="21"/>
      <c r="E530" s="22"/>
      <c r="F530" s="24"/>
      <c r="G530" s="21"/>
      <c r="H530" s="25">
        <f>SUM(H526:H529)</f>
        <v>1191590.8056</v>
      </c>
    </row>
    <row r="531" ht="28.5" customHeight="1" spans="1:8">
      <c r="A531" s="51"/>
      <c r="B531" s="39"/>
      <c r="C531" s="40" t="s">
        <v>973</v>
      </c>
      <c r="D531" s="39" t="s">
        <v>919</v>
      </c>
      <c r="E531" s="52"/>
      <c r="F531" s="41"/>
      <c r="G531" s="39"/>
      <c r="H531" s="42">
        <f>H516+H523+H525</f>
        <v>9730073.5331</v>
      </c>
    </row>
    <row r="532" ht="15.75" customHeight="1" spans="1:8">
      <c r="A532" s="48"/>
      <c r="B532" s="21"/>
      <c r="C532" s="22" t="s">
        <v>921</v>
      </c>
      <c r="D532" s="21" t="str">
        <f>""</f>
        <v/>
      </c>
      <c r="E532" s="53"/>
      <c r="F532" s="24"/>
      <c r="G532" s="21"/>
      <c r="H532" s="25">
        <f>H535</f>
        <v>729755.5149825</v>
      </c>
    </row>
    <row r="533" ht="15.75" customHeight="1" spans="1:8">
      <c r="A533" s="48"/>
      <c r="B533" s="21"/>
      <c r="C533" s="22" t="s">
        <v>974</v>
      </c>
      <c r="D533" s="21" t="s">
        <v>916</v>
      </c>
      <c r="E533" s="53" t="s">
        <v>924</v>
      </c>
      <c r="F533" s="24"/>
      <c r="G533" s="21"/>
      <c r="H533" s="25">
        <v>535154.0443205</v>
      </c>
    </row>
    <row r="534" ht="40.5" customHeight="1" spans="1:8">
      <c r="A534" s="48"/>
      <c r="B534" s="21"/>
      <c r="C534" s="22" t="s">
        <v>975</v>
      </c>
      <c r="D534" s="21" t="s">
        <v>53</v>
      </c>
      <c r="E534" s="53" t="s">
        <v>927</v>
      </c>
      <c r="F534" s="24"/>
      <c r="G534" s="21"/>
      <c r="H534" s="25">
        <v>194601.470662</v>
      </c>
    </row>
    <row r="535" ht="28.5" customHeight="1" spans="1:8">
      <c r="A535" s="51"/>
      <c r="B535" s="39"/>
      <c r="C535" s="40" t="s">
        <v>976</v>
      </c>
      <c r="D535" s="39" t="s">
        <v>929</v>
      </c>
      <c r="E535" s="52"/>
      <c r="F535" s="41"/>
      <c r="G535" s="39"/>
      <c r="H535" s="42">
        <f>SUM(H533:H534)</f>
        <v>729755.5149825</v>
      </c>
    </row>
    <row r="536" ht="28.5" customHeight="1" spans="1:8">
      <c r="A536" s="48"/>
      <c r="B536" s="21"/>
      <c r="C536" s="22" t="s">
        <v>977</v>
      </c>
      <c r="D536" s="21" t="s">
        <v>932</v>
      </c>
      <c r="E536" s="53" t="s">
        <v>924</v>
      </c>
      <c r="F536" s="24"/>
      <c r="G536" s="21"/>
      <c r="H536" s="25">
        <v>575290.597644537</v>
      </c>
    </row>
    <row r="537" ht="28.5" customHeight="1" spans="1:8">
      <c r="A537" s="48"/>
      <c r="B537" s="21"/>
      <c r="C537" s="22" t="s">
        <v>978</v>
      </c>
      <c r="D537" s="21" t="s">
        <v>935</v>
      </c>
      <c r="E537" s="53"/>
      <c r="F537" s="24"/>
      <c r="G537" s="21"/>
      <c r="H537" s="25">
        <f>H531+H535+H536</f>
        <v>11035119.645727</v>
      </c>
    </row>
    <row r="538" ht="28.5" customHeight="1" spans="1:8">
      <c r="A538" s="48"/>
      <c r="B538" s="21"/>
      <c r="C538" s="22" t="s">
        <v>979</v>
      </c>
      <c r="D538" s="21" t="s">
        <v>939</v>
      </c>
      <c r="E538" s="54">
        <v>0.08</v>
      </c>
      <c r="F538" s="24"/>
      <c r="G538" s="21"/>
      <c r="H538" s="25">
        <f>E538*H537</f>
        <v>882809.571658163</v>
      </c>
    </row>
    <row r="539" ht="28.5" customHeight="1" spans="1:8">
      <c r="A539" s="48"/>
      <c r="B539" s="21"/>
      <c r="C539" s="22" t="s">
        <v>980</v>
      </c>
      <c r="D539" s="21" t="s">
        <v>942</v>
      </c>
      <c r="E539" s="55"/>
      <c r="F539" s="24"/>
      <c r="G539" s="21"/>
      <c r="H539" s="25">
        <f>H537+H538</f>
        <v>11917929.2173852</v>
      </c>
    </row>
    <row r="540" ht="28.5" customHeight="1" spans="1:8">
      <c r="A540" s="48"/>
      <c r="B540" s="21"/>
      <c r="C540" s="22" t="s">
        <v>981</v>
      </c>
      <c r="D540" s="21" t="s">
        <v>946</v>
      </c>
      <c r="E540" s="55">
        <v>0.011</v>
      </c>
      <c r="F540" s="24"/>
      <c r="G540" s="21"/>
      <c r="H540" s="25">
        <f>E540*H539</f>
        <v>131097.221391237</v>
      </c>
    </row>
    <row r="541" ht="15.75" customHeight="1" spans="1:8">
      <c r="A541" s="56"/>
      <c r="B541" s="57"/>
      <c r="C541" s="57" t="s">
        <v>982</v>
      </c>
      <c r="D541" s="57" t="s">
        <v>949</v>
      </c>
      <c r="E541" s="58"/>
      <c r="F541" s="59"/>
      <c r="G541" s="57"/>
      <c r="H541" s="60">
        <f>H539+H540</f>
        <v>12049026.4387764</v>
      </c>
    </row>
    <row r="542" ht="53.25" customHeight="1" spans="1:8">
      <c r="A542" s="38">
        <v>29</v>
      </c>
      <c r="B542" s="39" t="s">
        <v>269</v>
      </c>
      <c r="C542" s="40" t="s">
        <v>270</v>
      </c>
      <c r="D542" s="39" t="s">
        <v>188</v>
      </c>
      <c r="E542" s="40">
        <v>1</v>
      </c>
      <c r="F542" s="41"/>
      <c r="G542" s="39"/>
      <c r="H542" s="42"/>
    </row>
    <row r="543" ht="15.75" customHeight="1" spans="1:8">
      <c r="A543" s="43"/>
      <c r="B543" s="44"/>
      <c r="C543" s="45" t="s">
        <v>803</v>
      </c>
      <c r="D543" s="44"/>
      <c r="E543" s="45"/>
      <c r="F543" s="46"/>
      <c r="G543" s="44"/>
      <c r="H543" s="47">
        <f>H547</f>
        <v>17182025</v>
      </c>
    </row>
    <row r="544" ht="15.75" customHeight="1" spans="1:8">
      <c r="A544" s="48"/>
      <c r="B544" s="21" t="s">
        <v>566</v>
      </c>
      <c r="C544" s="22" t="s">
        <v>567</v>
      </c>
      <c r="D544" s="21" t="s">
        <v>499</v>
      </c>
      <c r="E544" s="49">
        <v>1020</v>
      </c>
      <c r="F544" s="24">
        <v>16550</v>
      </c>
      <c r="G544" s="50">
        <v>1</v>
      </c>
      <c r="H544" s="25">
        <f>E544*F544*G544</f>
        <v>16881000</v>
      </c>
    </row>
    <row r="545" ht="15.75" customHeight="1" spans="1:8">
      <c r="A545" s="48"/>
      <c r="B545" s="21" t="s">
        <v>501</v>
      </c>
      <c r="C545" s="22" t="s">
        <v>502</v>
      </c>
      <c r="D545" s="21" t="s">
        <v>499</v>
      </c>
      <c r="E545" s="49">
        <v>9.28</v>
      </c>
      <c r="F545" s="24">
        <v>20000</v>
      </c>
      <c r="G545" s="50">
        <v>1</v>
      </c>
      <c r="H545" s="25">
        <f>E545*F545*G545</f>
        <v>185600</v>
      </c>
    </row>
    <row r="546" ht="15.75" customHeight="1" spans="1:8">
      <c r="A546" s="48"/>
      <c r="B546" s="21" t="s">
        <v>546</v>
      </c>
      <c r="C546" s="22" t="s">
        <v>547</v>
      </c>
      <c r="D546" s="21" t="s">
        <v>499</v>
      </c>
      <c r="E546" s="49">
        <v>4.617</v>
      </c>
      <c r="F546" s="24">
        <v>25000</v>
      </c>
      <c r="G546" s="50">
        <v>1</v>
      </c>
      <c r="H546" s="25">
        <f>E546*F546*G546</f>
        <v>115425</v>
      </c>
    </row>
    <row r="547" ht="15.75" customHeight="1" spans="1:8">
      <c r="A547" s="48"/>
      <c r="B547" s="21"/>
      <c r="C547" s="22" t="s">
        <v>903</v>
      </c>
      <c r="D547" s="21"/>
      <c r="E547" s="22"/>
      <c r="F547" s="24"/>
      <c r="G547" s="21"/>
      <c r="H547" s="25">
        <f>SUM(H544:H546)</f>
        <v>17182025</v>
      </c>
    </row>
    <row r="548" ht="15.75" customHeight="1" spans="1:8">
      <c r="A548" s="43"/>
      <c r="B548" s="44"/>
      <c r="C548" s="45" t="s">
        <v>802</v>
      </c>
      <c r="D548" s="44"/>
      <c r="E548" s="45"/>
      <c r="F548" s="46"/>
      <c r="G548" s="44"/>
      <c r="H548" s="47">
        <f>H549</f>
        <v>3034569.92</v>
      </c>
    </row>
    <row r="549" ht="15.75" customHeight="1" spans="1:8">
      <c r="A549" s="48"/>
      <c r="B549" s="21" t="s">
        <v>588</v>
      </c>
      <c r="C549" s="22" t="s">
        <v>589</v>
      </c>
      <c r="D549" s="21" t="s">
        <v>586</v>
      </c>
      <c r="E549" s="49">
        <v>10.04</v>
      </c>
      <c r="F549" s="24">
        <v>302248</v>
      </c>
      <c r="G549" s="50">
        <v>1</v>
      </c>
      <c r="H549" s="25">
        <f>E549*F549*G549</f>
        <v>3034569.92</v>
      </c>
    </row>
    <row r="550" ht="15.75" customHeight="1" spans="1:8">
      <c r="A550" s="43"/>
      <c r="B550" s="44"/>
      <c r="C550" s="45" t="s">
        <v>807</v>
      </c>
      <c r="D550" s="44"/>
      <c r="E550" s="45"/>
      <c r="F550" s="46"/>
      <c r="G550" s="44"/>
      <c r="H550" s="47">
        <f>H556</f>
        <v>689250.57312</v>
      </c>
    </row>
    <row r="551" ht="15.75" customHeight="1" spans="1:8">
      <c r="A551" s="48"/>
      <c r="B551" s="21" t="s">
        <v>644</v>
      </c>
      <c r="C551" s="22" t="s">
        <v>645</v>
      </c>
      <c r="D551" s="21" t="s">
        <v>596</v>
      </c>
      <c r="E551" s="49">
        <v>1.123</v>
      </c>
      <c r="F551" s="24">
        <v>458042</v>
      </c>
      <c r="G551" s="50">
        <v>1</v>
      </c>
      <c r="H551" s="25">
        <f>E551*F551*G551</f>
        <v>514381.166</v>
      </c>
    </row>
    <row r="552" ht="15.75" customHeight="1" spans="1:8">
      <c r="A552" s="48"/>
      <c r="B552" s="21" t="s">
        <v>620</v>
      </c>
      <c r="C552" s="22" t="s">
        <v>621</v>
      </c>
      <c r="D552" s="21" t="s">
        <v>596</v>
      </c>
      <c r="E552" s="49">
        <v>0.32</v>
      </c>
      <c r="F552" s="24">
        <v>316279</v>
      </c>
      <c r="G552" s="50">
        <v>1</v>
      </c>
      <c r="H552" s="25">
        <f>E552*F552*G552</f>
        <v>101209.28</v>
      </c>
    </row>
    <row r="553" ht="15.75" customHeight="1" spans="1:8">
      <c r="A553" s="48"/>
      <c r="B553" s="21" t="s">
        <v>662</v>
      </c>
      <c r="C553" s="22" t="s">
        <v>663</v>
      </c>
      <c r="D553" s="21" t="s">
        <v>596</v>
      </c>
      <c r="E553" s="49">
        <v>0.015</v>
      </c>
      <c r="F553" s="24">
        <v>866338</v>
      </c>
      <c r="G553" s="50">
        <v>1</v>
      </c>
      <c r="H553" s="25">
        <f>E553*F553*G553</f>
        <v>12995.07</v>
      </c>
    </row>
    <row r="554" ht="15.75" customHeight="1" spans="1:8">
      <c r="A554" s="48"/>
      <c r="B554" s="21" t="s">
        <v>611</v>
      </c>
      <c r="C554" s="22" t="s">
        <v>612</v>
      </c>
      <c r="D554" s="21" t="s">
        <v>596</v>
      </c>
      <c r="E554" s="49">
        <v>0.015</v>
      </c>
      <c r="F554" s="24">
        <v>3143356</v>
      </c>
      <c r="G554" s="50">
        <v>1</v>
      </c>
      <c r="H554" s="25">
        <f>E554*F554*G554</f>
        <v>47150.34</v>
      </c>
    </row>
    <row r="555" ht="15.75" customHeight="1" spans="1:8">
      <c r="A555" s="48"/>
      <c r="B555" s="21" t="s">
        <v>808</v>
      </c>
      <c r="C555" s="22" t="s">
        <v>809</v>
      </c>
      <c r="D555" s="21" t="s">
        <v>806</v>
      </c>
      <c r="E555" s="49">
        <v>2</v>
      </c>
      <c r="F555" s="24">
        <f>SUM(H551:H554)</f>
        <v>675735.856</v>
      </c>
      <c r="G555" s="21"/>
      <c r="H555" s="25">
        <f>E555*F555/100</f>
        <v>13514.71712</v>
      </c>
    </row>
    <row r="556" ht="15.75" customHeight="1" spans="1:8">
      <c r="A556" s="48"/>
      <c r="B556" s="21"/>
      <c r="C556" s="22" t="s">
        <v>903</v>
      </c>
      <c r="D556" s="21"/>
      <c r="E556" s="22"/>
      <c r="F556" s="24"/>
      <c r="G556" s="21"/>
      <c r="H556" s="25">
        <f>SUM(H551:H555)</f>
        <v>689250.57312</v>
      </c>
    </row>
    <row r="557" ht="28.5" customHeight="1" spans="1:8">
      <c r="A557" s="51"/>
      <c r="B557" s="39"/>
      <c r="C557" s="40" t="s">
        <v>973</v>
      </c>
      <c r="D557" s="39" t="s">
        <v>919</v>
      </c>
      <c r="E557" s="52"/>
      <c r="F557" s="41"/>
      <c r="G557" s="39"/>
      <c r="H557" s="42">
        <f>H543+H548+H550</f>
        <v>20905845.49312</v>
      </c>
    </row>
    <row r="558" ht="15.75" customHeight="1" spans="1:8">
      <c r="A558" s="48"/>
      <c r="B558" s="21"/>
      <c r="C558" s="22" t="s">
        <v>921</v>
      </c>
      <c r="D558" s="21" t="str">
        <f>""</f>
        <v/>
      </c>
      <c r="E558" s="53"/>
      <c r="F558" s="24"/>
      <c r="G558" s="21"/>
      <c r="H558" s="25">
        <f>H561</f>
        <v>1567938.411984</v>
      </c>
    </row>
    <row r="559" ht="15.75" customHeight="1" spans="1:8">
      <c r="A559" s="48"/>
      <c r="B559" s="21"/>
      <c r="C559" s="22" t="s">
        <v>974</v>
      </c>
      <c r="D559" s="21" t="s">
        <v>916</v>
      </c>
      <c r="E559" s="53" t="s">
        <v>924</v>
      </c>
      <c r="F559" s="24"/>
      <c r="G559" s="21"/>
      <c r="H559" s="25">
        <v>1149821.5021216</v>
      </c>
    </row>
    <row r="560" ht="40.5" customHeight="1" spans="1:8">
      <c r="A560" s="48"/>
      <c r="B560" s="21"/>
      <c r="C560" s="22" t="s">
        <v>975</v>
      </c>
      <c r="D560" s="21" t="s">
        <v>53</v>
      </c>
      <c r="E560" s="53" t="s">
        <v>927</v>
      </c>
      <c r="F560" s="24"/>
      <c r="G560" s="21"/>
      <c r="H560" s="25">
        <v>418116.9098624</v>
      </c>
    </row>
    <row r="561" ht="28.5" customHeight="1" spans="1:8">
      <c r="A561" s="51"/>
      <c r="B561" s="39"/>
      <c r="C561" s="40" t="s">
        <v>976</v>
      </c>
      <c r="D561" s="39" t="s">
        <v>929</v>
      </c>
      <c r="E561" s="52"/>
      <c r="F561" s="41"/>
      <c r="G561" s="39"/>
      <c r="H561" s="42">
        <f>SUM(H559:H560)</f>
        <v>1567938.411984</v>
      </c>
    </row>
    <row r="562" ht="28.5" customHeight="1" spans="1:8">
      <c r="A562" s="48"/>
      <c r="B562" s="21"/>
      <c r="C562" s="22" t="s">
        <v>977</v>
      </c>
      <c r="D562" s="21" t="s">
        <v>932</v>
      </c>
      <c r="E562" s="53" t="s">
        <v>924</v>
      </c>
      <c r="F562" s="24"/>
      <c r="G562" s="21"/>
      <c r="H562" s="25">
        <v>1236058.11478072</v>
      </c>
    </row>
    <row r="563" ht="28.5" customHeight="1" spans="1:8">
      <c r="A563" s="48"/>
      <c r="B563" s="21"/>
      <c r="C563" s="22" t="s">
        <v>978</v>
      </c>
      <c r="D563" s="21" t="s">
        <v>935</v>
      </c>
      <c r="E563" s="53"/>
      <c r="F563" s="24"/>
      <c r="G563" s="21"/>
      <c r="H563" s="25">
        <f>H557+H561+H562</f>
        <v>23709842.0198847</v>
      </c>
    </row>
    <row r="564" ht="28.5" customHeight="1" spans="1:8">
      <c r="A564" s="48"/>
      <c r="B564" s="21"/>
      <c r="C564" s="22" t="s">
        <v>979</v>
      </c>
      <c r="D564" s="21" t="s">
        <v>939</v>
      </c>
      <c r="E564" s="54">
        <v>0.08</v>
      </c>
      <c r="F564" s="24"/>
      <c r="G564" s="21"/>
      <c r="H564" s="25">
        <f>E564*H563</f>
        <v>1896787.36159078</v>
      </c>
    </row>
    <row r="565" ht="28.5" customHeight="1" spans="1:8">
      <c r="A565" s="48"/>
      <c r="B565" s="21"/>
      <c r="C565" s="22" t="s">
        <v>980</v>
      </c>
      <c r="D565" s="21" t="s">
        <v>942</v>
      </c>
      <c r="E565" s="55"/>
      <c r="F565" s="24"/>
      <c r="G565" s="21"/>
      <c r="H565" s="25">
        <f>H563+H564</f>
        <v>25606629.3814755</v>
      </c>
    </row>
    <row r="566" ht="28.5" customHeight="1" spans="1:8">
      <c r="A566" s="48"/>
      <c r="B566" s="21"/>
      <c r="C566" s="22" t="s">
        <v>981</v>
      </c>
      <c r="D566" s="21" t="s">
        <v>946</v>
      </c>
      <c r="E566" s="55">
        <v>0.011</v>
      </c>
      <c r="F566" s="24"/>
      <c r="G566" s="21"/>
      <c r="H566" s="25">
        <f>E566*H565</f>
        <v>281672.92319623</v>
      </c>
    </row>
    <row r="567" ht="15.75" customHeight="1" spans="1:8">
      <c r="A567" s="56"/>
      <c r="B567" s="57"/>
      <c r="C567" s="57" t="s">
        <v>982</v>
      </c>
      <c r="D567" s="57" t="s">
        <v>949</v>
      </c>
      <c r="E567" s="58"/>
      <c r="F567" s="59"/>
      <c r="G567" s="57"/>
      <c r="H567" s="60">
        <f>H565+H566</f>
        <v>25888302.3046717</v>
      </c>
    </row>
    <row r="568" ht="53.25" customHeight="1" spans="1:8">
      <c r="A568" s="38">
        <v>30</v>
      </c>
      <c r="B568" s="39" t="s">
        <v>277</v>
      </c>
      <c r="C568" s="40" t="s">
        <v>278</v>
      </c>
      <c r="D568" s="39" t="s">
        <v>107</v>
      </c>
      <c r="E568" s="40">
        <v>1</v>
      </c>
      <c r="F568" s="41"/>
      <c r="G568" s="39"/>
      <c r="H568" s="42"/>
    </row>
    <row r="569" ht="15.75" customHeight="1" spans="1:8">
      <c r="A569" s="43"/>
      <c r="B569" s="44"/>
      <c r="C569" s="45" t="s">
        <v>803</v>
      </c>
      <c r="D569" s="44"/>
      <c r="E569" s="45"/>
      <c r="F569" s="46"/>
      <c r="G569" s="44"/>
      <c r="H569" s="47">
        <f>H575</f>
        <v>1553221.90916925</v>
      </c>
    </row>
    <row r="570" ht="15.75" customHeight="1" spans="1:8">
      <c r="A570" s="48"/>
      <c r="B570" s="21" t="s">
        <v>578</v>
      </c>
      <c r="C570" s="22" t="s">
        <v>579</v>
      </c>
      <c r="D570" s="21" t="s">
        <v>499</v>
      </c>
      <c r="E570" s="49">
        <v>320.825</v>
      </c>
      <c r="F570" s="24">
        <v>1556.019</v>
      </c>
      <c r="G570" s="50">
        <v>1</v>
      </c>
      <c r="H570" s="25">
        <f>E570*F570*G570</f>
        <v>499209.795675</v>
      </c>
    </row>
    <row r="571" ht="15.75" customHeight="1" spans="1:8">
      <c r="A571" s="48"/>
      <c r="B571" s="21" t="s">
        <v>483</v>
      </c>
      <c r="C571" s="22" t="s">
        <v>484</v>
      </c>
      <c r="D571" s="21" t="s">
        <v>107</v>
      </c>
      <c r="E571" s="49">
        <v>0.523775</v>
      </c>
      <c r="F571" s="24">
        <v>747160</v>
      </c>
      <c r="G571" s="50">
        <v>1</v>
      </c>
      <c r="H571" s="25">
        <f>E571*F571*G571</f>
        <v>391343.729</v>
      </c>
    </row>
    <row r="572" ht="15.75" customHeight="1" spans="1:8">
      <c r="A572" s="48"/>
      <c r="B572" s="21" t="s">
        <v>504</v>
      </c>
      <c r="C572" s="22" t="s">
        <v>505</v>
      </c>
      <c r="D572" s="21" t="s">
        <v>107</v>
      </c>
      <c r="E572" s="49">
        <v>0.86305</v>
      </c>
      <c r="F572" s="24">
        <v>747295</v>
      </c>
      <c r="G572" s="50">
        <v>1</v>
      </c>
      <c r="H572" s="25">
        <f>E572*F572*G572</f>
        <v>644952.94975</v>
      </c>
    </row>
    <row r="573" ht="15.75" customHeight="1" spans="1:8">
      <c r="A573" s="48"/>
      <c r="B573" s="21" t="s">
        <v>530</v>
      </c>
      <c r="C573" s="22" t="s">
        <v>531</v>
      </c>
      <c r="D573" s="21" t="s">
        <v>532</v>
      </c>
      <c r="E573" s="49">
        <v>194.75</v>
      </c>
      <c r="F573" s="24">
        <v>12</v>
      </c>
      <c r="G573" s="50">
        <v>1</v>
      </c>
      <c r="H573" s="25">
        <f>E573*F573*G573</f>
        <v>2337</v>
      </c>
    </row>
    <row r="574" ht="15.75" customHeight="1" spans="1:8">
      <c r="A574" s="48"/>
      <c r="B574" s="21" t="s">
        <v>804</v>
      </c>
      <c r="C574" s="22" t="s">
        <v>805</v>
      </c>
      <c r="D574" s="21" t="s">
        <v>806</v>
      </c>
      <c r="E574" s="49">
        <v>1</v>
      </c>
      <c r="F574" s="24">
        <f>SUM(H570:H573)</f>
        <v>1537843.474425</v>
      </c>
      <c r="G574" s="21"/>
      <c r="H574" s="25">
        <f>E574*F574/100</f>
        <v>15378.43474425</v>
      </c>
    </row>
    <row r="575" ht="15.75" customHeight="1" spans="1:8">
      <c r="A575" s="48"/>
      <c r="B575" s="21"/>
      <c r="C575" s="22" t="s">
        <v>903</v>
      </c>
      <c r="D575" s="21"/>
      <c r="E575" s="22"/>
      <c r="F575" s="24"/>
      <c r="G575" s="21"/>
      <c r="H575" s="25">
        <f>SUM(H570:H574)</f>
        <v>1553221.90916925</v>
      </c>
    </row>
    <row r="576" ht="15.75" customHeight="1" spans="1:8">
      <c r="A576" s="43"/>
      <c r="B576" s="44"/>
      <c r="C576" s="45" t="s">
        <v>802</v>
      </c>
      <c r="D576" s="44"/>
      <c r="E576" s="45"/>
      <c r="F576" s="46"/>
      <c r="G576" s="44"/>
      <c r="H576" s="47">
        <f>H577</f>
        <v>501731.68</v>
      </c>
    </row>
    <row r="577" ht="15.75" customHeight="1" spans="1:8">
      <c r="A577" s="48"/>
      <c r="B577" s="21" t="s">
        <v>588</v>
      </c>
      <c r="C577" s="22" t="s">
        <v>589</v>
      </c>
      <c r="D577" s="21" t="s">
        <v>586</v>
      </c>
      <c r="E577" s="49">
        <v>1.66</v>
      </c>
      <c r="F577" s="24">
        <v>302248</v>
      </c>
      <c r="G577" s="50">
        <v>1</v>
      </c>
      <c r="H577" s="25">
        <f>E577*F577*G577</f>
        <v>501731.68</v>
      </c>
    </row>
    <row r="578" ht="15.75" customHeight="1" spans="1:8">
      <c r="A578" s="43"/>
      <c r="B578" s="44"/>
      <c r="C578" s="45" t="s">
        <v>807</v>
      </c>
      <c r="D578" s="44"/>
      <c r="E578" s="45"/>
      <c r="F578" s="46"/>
      <c r="G578" s="44"/>
      <c r="H578" s="47">
        <f>H582</f>
        <v>159739.6296</v>
      </c>
    </row>
    <row r="579" ht="15.75" customHeight="1" spans="1:8">
      <c r="A579" s="48"/>
      <c r="B579" s="21" t="s">
        <v>602</v>
      </c>
      <c r="C579" s="22" t="s">
        <v>603</v>
      </c>
      <c r="D579" s="21" t="s">
        <v>596</v>
      </c>
      <c r="E579" s="49">
        <v>0.04</v>
      </c>
      <c r="F579" s="24">
        <v>2513356</v>
      </c>
      <c r="G579" s="50">
        <v>1</v>
      </c>
      <c r="H579" s="25">
        <f>E579*F579*G579</f>
        <v>100534.24</v>
      </c>
    </row>
    <row r="580" ht="15.75" customHeight="1" spans="1:8">
      <c r="A580" s="48"/>
      <c r="B580" s="21" t="s">
        <v>623</v>
      </c>
      <c r="C580" s="22" t="s">
        <v>624</v>
      </c>
      <c r="D580" s="21" t="s">
        <v>596</v>
      </c>
      <c r="E580" s="49">
        <v>0.18</v>
      </c>
      <c r="F580" s="24">
        <v>311518</v>
      </c>
      <c r="G580" s="50">
        <v>1</v>
      </c>
      <c r="H580" s="25">
        <f>E580*F580*G580</f>
        <v>56073.24</v>
      </c>
    </row>
    <row r="581" ht="15.75" customHeight="1" spans="1:8">
      <c r="A581" s="48"/>
      <c r="B581" s="21" t="s">
        <v>808</v>
      </c>
      <c r="C581" s="22" t="s">
        <v>809</v>
      </c>
      <c r="D581" s="21" t="s">
        <v>806</v>
      </c>
      <c r="E581" s="49">
        <v>2</v>
      </c>
      <c r="F581" s="24">
        <f>SUM(H579:H580)</f>
        <v>156607.48</v>
      </c>
      <c r="G581" s="21"/>
      <c r="H581" s="25">
        <f>E581*F581/100</f>
        <v>3132.1496</v>
      </c>
    </row>
    <row r="582" ht="15.75" customHeight="1" spans="1:8">
      <c r="A582" s="48"/>
      <c r="B582" s="21"/>
      <c r="C582" s="22" t="s">
        <v>903</v>
      </c>
      <c r="D582" s="21"/>
      <c r="E582" s="22"/>
      <c r="F582" s="24"/>
      <c r="G582" s="21"/>
      <c r="H582" s="25">
        <f>SUM(H579:H581)</f>
        <v>159739.6296</v>
      </c>
    </row>
    <row r="583" ht="28.5" customHeight="1" spans="1:8">
      <c r="A583" s="51"/>
      <c r="B583" s="39"/>
      <c r="C583" s="40" t="s">
        <v>973</v>
      </c>
      <c r="D583" s="39" t="s">
        <v>919</v>
      </c>
      <c r="E583" s="52"/>
      <c r="F583" s="41"/>
      <c r="G583" s="39"/>
      <c r="H583" s="42">
        <f>H569+H576+H578</f>
        <v>2214693.21876925</v>
      </c>
    </row>
    <row r="584" ht="15.75" customHeight="1" spans="1:8">
      <c r="A584" s="48"/>
      <c r="B584" s="21"/>
      <c r="C584" s="22" t="s">
        <v>921</v>
      </c>
      <c r="D584" s="21" t="str">
        <f>""</f>
        <v/>
      </c>
      <c r="E584" s="53"/>
      <c r="F584" s="24"/>
      <c r="G584" s="21"/>
      <c r="H584" s="25">
        <f>H587</f>
        <v>166101.991407694</v>
      </c>
    </row>
    <row r="585" ht="15.75" customHeight="1" spans="1:8">
      <c r="A585" s="48"/>
      <c r="B585" s="21"/>
      <c r="C585" s="22" t="s">
        <v>974</v>
      </c>
      <c r="D585" s="21" t="s">
        <v>916</v>
      </c>
      <c r="E585" s="53" t="s">
        <v>924</v>
      </c>
      <c r="F585" s="24"/>
      <c r="G585" s="21"/>
      <c r="H585" s="25">
        <v>121808.127032309</v>
      </c>
    </row>
    <row r="586" ht="40.5" customHeight="1" spans="1:8">
      <c r="A586" s="48"/>
      <c r="B586" s="21"/>
      <c r="C586" s="22" t="s">
        <v>975</v>
      </c>
      <c r="D586" s="21" t="s">
        <v>53</v>
      </c>
      <c r="E586" s="53" t="s">
        <v>927</v>
      </c>
      <c r="F586" s="24"/>
      <c r="G586" s="21"/>
      <c r="H586" s="25">
        <v>44293.864375385</v>
      </c>
    </row>
    <row r="587" ht="28.5" customHeight="1" spans="1:8">
      <c r="A587" s="51"/>
      <c r="B587" s="39"/>
      <c r="C587" s="40" t="s">
        <v>976</v>
      </c>
      <c r="D587" s="39" t="s">
        <v>929</v>
      </c>
      <c r="E587" s="52"/>
      <c r="F587" s="41"/>
      <c r="G587" s="39"/>
      <c r="H587" s="42">
        <f>SUM(H585:H586)</f>
        <v>166101.991407694</v>
      </c>
    </row>
    <row r="588" ht="28.5" customHeight="1" spans="1:8">
      <c r="A588" s="48"/>
      <c r="B588" s="21"/>
      <c r="C588" s="22" t="s">
        <v>977</v>
      </c>
      <c r="D588" s="21" t="s">
        <v>932</v>
      </c>
      <c r="E588" s="53" t="s">
        <v>924</v>
      </c>
      <c r="F588" s="24"/>
      <c r="G588" s="21"/>
      <c r="H588" s="25">
        <v>130943.736559732</v>
      </c>
    </row>
    <row r="589" ht="28.5" customHeight="1" spans="1:8">
      <c r="A589" s="48"/>
      <c r="B589" s="21"/>
      <c r="C589" s="22" t="s">
        <v>978</v>
      </c>
      <c r="D589" s="21" t="s">
        <v>935</v>
      </c>
      <c r="E589" s="53"/>
      <c r="F589" s="24"/>
      <c r="G589" s="21"/>
      <c r="H589" s="25">
        <f>H583+H587+H588</f>
        <v>2511738.94673668</v>
      </c>
    </row>
    <row r="590" ht="28.5" customHeight="1" spans="1:8">
      <c r="A590" s="48"/>
      <c r="B590" s="21"/>
      <c r="C590" s="22" t="s">
        <v>979</v>
      </c>
      <c r="D590" s="21" t="s">
        <v>939</v>
      </c>
      <c r="E590" s="54">
        <v>0.08</v>
      </c>
      <c r="F590" s="24"/>
      <c r="G590" s="21"/>
      <c r="H590" s="25">
        <f>E590*H589</f>
        <v>200939.115738934</v>
      </c>
    </row>
    <row r="591" ht="28.5" customHeight="1" spans="1:8">
      <c r="A591" s="48"/>
      <c r="B591" s="21"/>
      <c r="C591" s="22" t="s">
        <v>980</v>
      </c>
      <c r="D591" s="21" t="s">
        <v>942</v>
      </c>
      <c r="E591" s="55"/>
      <c r="F591" s="24"/>
      <c r="G591" s="21"/>
      <c r="H591" s="25">
        <f>H589+H590</f>
        <v>2712678.06247561</v>
      </c>
    </row>
    <row r="592" ht="28.5" customHeight="1" spans="1:8">
      <c r="A592" s="48"/>
      <c r="B592" s="21"/>
      <c r="C592" s="22" t="s">
        <v>981</v>
      </c>
      <c r="D592" s="21" t="s">
        <v>946</v>
      </c>
      <c r="E592" s="55">
        <v>0.011</v>
      </c>
      <c r="F592" s="24"/>
      <c r="G592" s="21"/>
      <c r="H592" s="25">
        <f>E592*H591</f>
        <v>29839.4586872317</v>
      </c>
    </row>
    <row r="593" ht="15.75" customHeight="1" spans="1:8">
      <c r="A593" s="56"/>
      <c r="B593" s="57"/>
      <c r="C593" s="57" t="s">
        <v>982</v>
      </c>
      <c r="D593" s="57" t="s">
        <v>949</v>
      </c>
      <c r="E593" s="58"/>
      <c r="F593" s="59"/>
      <c r="G593" s="57"/>
      <c r="H593" s="60">
        <f>H591+H592</f>
        <v>2742517.52116284</v>
      </c>
    </row>
    <row r="594" ht="40.5" customHeight="1" spans="1:8">
      <c r="A594" s="38">
        <v>31</v>
      </c>
      <c r="B594" s="39" t="s">
        <v>285</v>
      </c>
      <c r="C594" s="40" t="s">
        <v>286</v>
      </c>
      <c r="D594" s="39" t="s">
        <v>116</v>
      </c>
      <c r="E594" s="40">
        <v>1</v>
      </c>
      <c r="F594" s="41"/>
      <c r="G594" s="39"/>
      <c r="H594" s="42"/>
    </row>
    <row r="595" ht="15.75" customHeight="1" spans="1:8">
      <c r="A595" s="43"/>
      <c r="B595" s="44"/>
      <c r="C595" s="45" t="s">
        <v>803</v>
      </c>
      <c r="D595" s="44"/>
      <c r="E595" s="45"/>
      <c r="F595" s="46"/>
      <c r="G595" s="44"/>
      <c r="H595" s="47">
        <f>H596</f>
        <v>39425520</v>
      </c>
    </row>
    <row r="596" ht="15.75" customHeight="1" spans="1:8">
      <c r="A596" s="48"/>
      <c r="B596" s="21" t="s">
        <v>475</v>
      </c>
      <c r="C596" s="22" t="s">
        <v>476</v>
      </c>
      <c r="D596" s="21" t="s">
        <v>107</v>
      </c>
      <c r="E596" s="49">
        <v>122</v>
      </c>
      <c r="F596" s="24">
        <v>323160</v>
      </c>
      <c r="G596" s="50">
        <v>1</v>
      </c>
      <c r="H596" s="25">
        <f>E596*F596*G596</f>
        <v>39425520</v>
      </c>
    </row>
    <row r="597" ht="15.75" customHeight="1" spans="1:8">
      <c r="A597" s="43"/>
      <c r="B597" s="44"/>
      <c r="C597" s="45" t="s">
        <v>802</v>
      </c>
      <c r="D597" s="44"/>
      <c r="E597" s="45"/>
      <c r="F597" s="46"/>
      <c r="G597" s="44"/>
      <c r="H597" s="47">
        <f>H598</f>
        <v>1051186.4</v>
      </c>
    </row>
    <row r="598" ht="15.75" customHeight="1" spans="1:8">
      <c r="A598" s="48"/>
      <c r="B598" s="21" t="s">
        <v>584</v>
      </c>
      <c r="C598" s="22" t="s">
        <v>585</v>
      </c>
      <c r="D598" s="21" t="s">
        <v>586</v>
      </c>
      <c r="E598" s="49">
        <v>4.18</v>
      </c>
      <c r="F598" s="24">
        <v>251480</v>
      </c>
      <c r="G598" s="50">
        <v>1</v>
      </c>
      <c r="H598" s="25">
        <f>E598*F598*G598</f>
        <v>1051186.4</v>
      </c>
    </row>
    <row r="599" ht="15.75" customHeight="1" spans="1:8">
      <c r="A599" s="43"/>
      <c r="B599" s="44"/>
      <c r="C599" s="45" t="s">
        <v>807</v>
      </c>
      <c r="D599" s="44"/>
      <c r="E599" s="45"/>
      <c r="F599" s="46"/>
      <c r="G599" s="44"/>
      <c r="H599" s="47">
        <f>H602</f>
        <v>872701.5878</v>
      </c>
    </row>
    <row r="600" ht="15.75" customHeight="1" spans="1:8">
      <c r="A600" s="48"/>
      <c r="B600" s="21" t="s">
        <v>638</v>
      </c>
      <c r="C600" s="22" t="s">
        <v>639</v>
      </c>
      <c r="D600" s="21" t="s">
        <v>596</v>
      </c>
      <c r="E600" s="49">
        <v>2.042</v>
      </c>
      <c r="F600" s="24">
        <v>421060</v>
      </c>
      <c r="G600" s="50">
        <v>1</v>
      </c>
      <c r="H600" s="25">
        <f>E600*F600*G600</f>
        <v>859804.52</v>
      </c>
    </row>
    <row r="601" ht="15.75" customHeight="1" spans="1:8">
      <c r="A601" s="48"/>
      <c r="B601" s="21" t="s">
        <v>808</v>
      </c>
      <c r="C601" s="22" t="s">
        <v>809</v>
      </c>
      <c r="D601" s="21" t="s">
        <v>806</v>
      </c>
      <c r="E601" s="49">
        <v>1.5</v>
      </c>
      <c r="F601" s="24">
        <f>SUM(H600:H600)</f>
        <v>859804.52</v>
      </c>
      <c r="G601" s="21"/>
      <c r="H601" s="25">
        <f>E601*F601/100</f>
        <v>12897.0678</v>
      </c>
    </row>
    <row r="602" ht="15.75" customHeight="1" spans="1:8">
      <c r="A602" s="48"/>
      <c r="B602" s="21"/>
      <c r="C602" s="22" t="s">
        <v>903</v>
      </c>
      <c r="D602" s="21"/>
      <c r="E602" s="22"/>
      <c r="F602" s="24"/>
      <c r="G602" s="21"/>
      <c r="H602" s="25">
        <f>SUM(H600:H601)</f>
        <v>872701.5878</v>
      </c>
    </row>
    <row r="603" ht="28.5" customHeight="1" spans="1:8">
      <c r="A603" s="51"/>
      <c r="B603" s="39"/>
      <c r="C603" s="40" t="s">
        <v>973</v>
      </c>
      <c r="D603" s="39" t="s">
        <v>919</v>
      </c>
      <c r="E603" s="52"/>
      <c r="F603" s="41"/>
      <c r="G603" s="39"/>
      <c r="H603" s="42">
        <f>H595+H597+H599</f>
        <v>41349407.9878</v>
      </c>
    </row>
    <row r="604" ht="15.75" customHeight="1" spans="1:8">
      <c r="A604" s="48"/>
      <c r="B604" s="21"/>
      <c r="C604" s="22" t="s">
        <v>921</v>
      </c>
      <c r="D604" s="21" t="str">
        <f>""</f>
        <v/>
      </c>
      <c r="E604" s="53"/>
      <c r="F604" s="24"/>
      <c r="G604" s="21"/>
      <c r="H604" s="25">
        <f>H607</f>
        <v>3101205.599085</v>
      </c>
    </row>
    <row r="605" ht="15.75" customHeight="1" spans="1:8">
      <c r="A605" s="48"/>
      <c r="B605" s="21"/>
      <c r="C605" s="22" t="s">
        <v>974</v>
      </c>
      <c r="D605" s="21" t="s">
        <v>916</v>
      </c>
      <c r="E605" s="53" t="s">
        <v>924</v>
      </c>
      <c r="F605" s="24"/>
      <c r="G605" s="21"/>
      <c r="H605" s="25">
        <v>2274217.439329</v>
      </c>
    </row>
    <row r="606" ht="40.5" customHeight="1" spans="1:8">
      <c r="A606" s="48"/>
      <c r="B606" s="21"/>
      <c r="C606" s="22" t="s">
        <v>975</v>
      </c>
      <c r="D606" s="21" t="s">
        <v>53</v>
      </c>
      <c r="E606" s="53" t="s">
        <v>927</v>
      </c>
      <c r="F606" s="24"/>
      <c r="G606" s="21"/>
      <c r="H606" s="25">
        <v>826988.159756</v>
      </c>
    </row>
    <row r="607" ht="28.5" customHeight="1" spans="1:8">
      <c r="A607" s="51"/>
      <c r="B607" s="39"/>
      <c r="C607" s="40" t="s">
        <v>976</v>
      </c>
      <c r="D607" s="39" t="s">
        <v>929</v>
      </c>
      <c r="E607" s="52"/>
      <c r="F607" s="41"/>
      <c r="G607" s="39"/>
      <c r="H607" s="42">
        <f>SUM(H605:H606)</f>
        <v>3101205.599085</v>
      </c>
    </row>
    <row r="608" ht="28.5" customHeight="1" spans="1:8">
      <c r="A608" s="48"/>
      <c r="B608" s="21"/>
      <c r="C608" s="22" t="s">
        <v>977</v>
      </c>
      <c r="D608" s="21" t="s">
        <v>932</v>
      </c>
      <c r="E608" s="53" t="s">
        <v>924</v>
      </c>
      <c r="F608" s="24"/>
      <c r="G608" s="21"/>
      <c r="H608" s="25">
        <v>2444783.74727868</v>
      </c>
    </row>
    <row r="609" ht="28.5" customHeight="1" spans="1:8">
      <c r="A609" s="48"/>
      <c r="B609" s="21"/>
      <c r="C609" s="22" t="s">
        <v>978</v>
      </c>
      <c r="D609" s="21" t="s">
        <v>935</v>
      </c>
      <c r="E609" s="53"/>
      <c r="F609" s="24"/>
      <c r="G609" s="21"/>
      <c r="H609" s="25">
        <f>H603+H607+H608</f>
        <v>46895397.3341637</v>
      </c>
    </row>
    <row r="610" ht="28.5" customHeight="1" spans="1:8">
      <c r="A610" s="48"/>
      <c r="B610" s="21"/>
      <c r="C610" s="22" t="s">
        <v>979</v>
      </c>
      <c r="D610" s="21" t="s">
        <v>939</v>
      </c>
      <c r="E610" s="54">
        <v>0.08</v>
      </c>
      <c r="F610" s="24"/>
      <c r="G610" s="21"/>
      <c r="H610" s="25">
        <f>E610*H609</f>
        <v>3751631.78673309</v>
      </c>
    </row>
    <row r="611" ht="28.5" customHeight="1" spans="1:8">
      <c r="A611" s="48"/>
      <c r="B611" s="21"/>
      <c r="C611" s="22" t="s">
        <v>980</v>
      </c>
      <c r="D611" s="21" t="s">
        <v>942</v>
      </c>
      <c r="E611" s="55"/>
      <c r="F611" s="24"/>
      <c r="G611" s="21"/>
      <c r="H611" s="25">
        <f>H609+H610</f>
        <v>50647029.1208968</v>
      </c>
    </row>
    <row r="612" ht="28.5" customHeight="1" spans="1:8">
      <c r="A612" s="48"/>
      <c r="B612" s="21"/>
      <c r="C612" s="22" t="s">
        <v>981</v>
      </c>
      <c r="D612" s="21" t="s">
        <v>946</v>
      </c>
      <c r="E612" s="55">
        <v>0.011</v>
      </c>
      <c r="F612" s="24"/>
      <c r="G612" s="21"/>
      <c r="H612" s="25">
        <f>E612*H611</f>
        <v>557117.320329865</v>
      </c>
    </row>
    <row r="613" ht="15.75" customHeight="1" spans="1:8">
      <c r="A613" s="56"/>
      <c r="B613" s="57"/>
      <c r="C613" s="57" t="s">
        <v>982</v>
      </c>
      <c r="D613" s="57" t="s">
        <v>949</v>
      </c>
      <c r="E613" s="58"/>
      <c r="F613" s="59"/>
      <c r="G613" s="57"/>
      <c r="H613" s="60">
        <f>H611+H612</f>
        <v>51204146.4412266</v>
      </c>
    </row>
    <row r="614" ht="28.5" customHeight="1" spans="1:8">
      <c r="A614" s="38">
        <v>32</v>
      </c>
      <c r="B614" s="39" t="s">
        <v>294</v>
      </c>
      <c r="C614" s="40" t="s">
        <v>295</v>
      </c>
      <c r="D614" s="39" t="s">
        <v>116</v>
      </c>
      <c r="E614" s="40">
        <v>1</v>
      </c>
      <c r="F614" s="41"/>
      <c r="G614" s="39"/>
      <c r="H614" s="42"/>
    </row>
    <row r="615" ht="15.75" customHeight="1" spans="1:8">
      <c r="A615" s="43"/>
      <c r="B615" s="44"/>
      <c r="C615" s="45" t="s">
        <v>802</v>
      </c>
      <c r="D615" s="44"/>
      <c r="E615" s="45"/>
      <c r="F615" s="46"/>
      <c r="G615" s="44"/>
      <c r="H615" s="47">
        <f>H616</f>
        <v>85503.2</v>
      </c>
    </row>
    <row r="616" ht="15.75" customHeight="1" spans="1:8">
      <c r="A616" s="48"/>
      <c r="B616" s="21" t="s">
        <v>584</v>
      </c>
      <c r="C616" s="22" t="s">
        <v>585</v>
      </c>
      <c r="D616" s="21" t="s">
        <v>586</v>
      </c>
      <c r="E616" s="49">
        <v>0.34</v>
      </c>
      <c r="F616" s="24">
        <v>251480</v>
      </c>
      <c r="G616" s="50">
        <v>1</v>
      </c>
      <c r="H616" s="25">
        <f>E616*F616*G616</f>
        <v>85503.2</v>
      </c>
    </row>
    <row r="617" ht="15.75" customHeight="1" spans="1:8">
      <c r="A617" s="43"/>
      <c r="B617" s="44"/>
      <c r="C617" s="45" t="s">
        <v>807</v>
      </c>
      <c r="D617" s="44"/>
      <c r="E617" s="45"/>
      <c r="F617" s="46"/>
      <c r="G617" s="44"/>
      <c r="H617" s="47">
        <f>H620</f>
        <v>989500.703</v>
      </c>
    </row>
    <row r="618" ht="15.75" customHeight="1" spans="1:8">
      <c r="A618" s="48"/>
      <c r="B618" s="21" t="s">
        <v>632</v>
      </c>
      <c r="C618" s="22" t="s">
        <v>633</v>
      </c>
      <c r="D618" s="21" t="s">
        <v>596</v>
      </c>
      <c r="E618" s="49">
        <v>0.133</v>
      </c>
      <c r="F618" s="24">
        <v>7156691</v>
      </c>
      <c r="G618" s="50">
        <v>1</v>
      </c>
      <c r="H618" s="25">
        <f>E618*F618*G618</f>
        <v>951839.903</v>
      </c>
    </row>
    <row r="619" ht="15.75" customHeight="1" spans="1:8">
      <c r="A619" s="48"/>
      <c r="B619" s="21" t="s">
        <v>656</v>
      </c>
      <c r="C619" s="22" t="s">
        <v>657</v>
      </c>
      <c r="D619" s="21" t="s">
        <v>596</v>
      </c>
      <c r="E619" s="49">
        <v>0.016</v>
      </c>
      <c r="F619" s="24">
        <v>2353800</v>
      </c>
      <c r="G619" s="50">
        <v>1</v>
      </c>
      <c r="H619" s="25">
        <f>E619*F619*G619</f>
        <v>37660.8</v>
      </c>
    </row>
    <row r="620" ht="15.75" customHeight="1" spans="1:8">
      <c r="A620" s="48"/>
      <c r="B620" s="21"/>
      <c r="C620" s="22" t="s">
        <v>903</v>
      </c>
      <c r="D620" s="21"/>
      <c r="E620" s="22"/>
      <c r="F620" s="24"/>
      <c r="G620" s="21"/>
      <c r="H620" s="25">
        <f>SUM(H618:H619)</f>
        <v>989500.703</v>
      </c>
    </row>
    <row r="621" ht="28.5" customHeight="1" spans="1:8">
      <c r="A621" s="51"/>
      <c r="B621" s="39"/>
      <c r="C621" s="40" t="s">
        <v>973</v>
      </c>
      <c r="D621" s="39" t="s">
        <v>919</v>
      </c>
      <c r="E621" s="52"/>
      <c r="F621" s="41"/>
      <c r="G621" s="39"/>
      <c r="H621" s="42">
        <f>+H615+H617</f>
        <v>1075003.903</v>
      </c>
    </row>
    <row r="622" ht="15.75" customHeight="1" spans="1:8">
      <c r="A622" s="48"/>
      <c r="B622" s="21"/>
      <c r="C622" s="22" t="s">
        <v>921</v>
      </c>
      <c r="D622" s="21" t="str">
        <f>""</f>
        <v/>
      </c>
      <c r="E622" s="53"/>
      <c r="F622" s="24"/>
      <c r="G622" s="21"/>
      <c r="H622" s="25">
        <f>H625</f>
        <v>80625.292725</v>
      </c>
    </row>
    <row r="623" ht="15.75" customHeight="1" spans="1:8">
      <c r="A623" s="48"/>
      <c r="B623" s="21"/>
      <c r="C623" s="22" t="s">
        <v>974</v>
      </c>
      <c r="D623" s="21" t="s">
        <v>916</v>
      </c>
      <c r="E623" s="53" t="s">
        <v>924</v>
      </c>
      <c r="F623" s="24"/>
      <c r="G623" s="21"/>
      <c r="H623" s="25">
        <v>59125.214665</v>
      </c>
    </row>
    <row r="624" ht="40.5" customHeight="1" spans="1:8">
      <c r="A624" s="48"/>
      <c r="B624" s="21"/>
      <c r="C624" s="22" t="s">
        <v>975</v>
      </c>
      <c r="D624" s="21" t="s">
        <v>53</v>
      </c>
      <c r="E624" s="53" t="s">
        <v>927</v>
      </c>
      <c r="F624" s="24"/>
      <c r="G624" s="21"/>
      <c r="H624" s="25">
        <v>21500.07806</v>
      </c>
    </row>
    <row r="625" ht="28.5" customHeight="1" spans="1:8">
      <c r="A625" s="51"/>
      <c r="B625" s="39"/>
      <c r="C625" s="40" t="s">
        <v>976</v>
      </c>
      <c r="D625" s="39" t="s">
        <v>929</v>
      </c>
      <c r="E625" s="52"/>
      <c r="F625" s="41"/>
      <c r="G625" s="39"/>
      <c r="H625" s="42">
        <f>SUM(H623:H624)</f>
        <v>80625.292725</v>
      </c>
    </row>
    <row r="626" ht="28.5" customHeight="1" spans="1:8">
      <c r="A626" s="48"/>
      <c r="B626" s="21"/>
      <c r="C626" s="22" t="s">
        <v>977</v>
      </c>
      <c r="D626" s="21" t="s">
        <v>932</v>
      </c>
      <c r="E626" s="53" t="s">
        <v>924</v>
      </c>
      <c r="F626" s="24"/>
      <c r="G626" s="21"/>
      <c r="H626" s="25">
        <v>63559.605764875</v>
      </c>
    </row>
    <row r="627" ht="28.5" customHeight="1" spans="1:8">
      <c r="A627" s="48"/>
      <c r="B627" s="21"/>
      <c r="C627" s="22" t="s">
        <v>978</v>
      </c>
      <c r="D627" s="21" t="s">
        <v>935</v>
      </c>
      <c r="E627" s="53"/>
      <c r="F627" s="24"/>
      <c r="G627" s="21"/>
      <c r="H627" s="25">
        <f>H621+H625+H626</f>
        <v>1219188.80148988</v>
      </c>
    </row>
    <row r="628" ht="28.5" customHeight="1" spans="1:8">
      <c r="A628" s="48"/>
      <c r="B628" s="21"/>
      <c r="C628" s="22" t="s">
        <v>979</v>
      </c>
      <c r="D628" s="21" t="s">
        <v>939</v>
      </c>
      <c r="E628" s="54">
        <v>0.08</v>
      </c>
      <c r="F628" s="24"/>
      <c r="G628" s="21"/>
      <c r="H628" s="25">
        <f>E628*H627</f>
        <v>97535.10411919</v>
      </c>
    </row>
    <row r="629" ht="28.5" customHeight="1" spans="1:8">
      <c r="A629" s="48"/>
      <c r="B629" s="21"/>
      <c r="C629" s="22" t="s">
        <v>980</v>
      </c>
      <c r="D629" s="21" t="s">
        <v>942</v>
      </c>
      <c r="E629" s="55"/>
      <c r="F629" s="24"/>
      <c r="G629" s="21"/>
      <c r="H629" s="25">
        <f>H627+H628</f>
        <v>1316723.90560907</v>
      </c>
    </row>
    <row r="630" ht="28.5" customHeight="1" spans="1:8">
      <c r="A630" s="48"/>
      <c r="B630" s="21"/>
      <c r="C630" s="22" t="s">
        <v>981</v>
      </c>
      <c r="D630" s="21" t="s">
        <v>946</v>
      </c>
      <c r="E630" s="55">
        <v>0.011</v>
      </c>
      <c r="F630" s="24"/>
      <c r="G630" s="21"/>
      <c r="H630" s="25">
        <f>E630*H629</f>
        <v>14483.9629616997</v>
      </c>
    </row>
    <row r="631" ht="15.75" customHeight="1" spans="1:8">
      <c r="A631" s="56"/>
      <c r="B631" s="57"/>
      <c r="C631" s="57" t="s">
        <v>982</v>
      </c>
      <c r="D631" s="57" t="s">
        <v>949</v>
      </c>
      <c r="E631" s="58"/>
      <c r="F631" s="59"/>
      <c r="G631" s="57"/>
      <c r="H631" s="60">
        <f>H629+H630</f>
        <v>1331207.86857077</v>
      </c>
    </row>
    <row r="632" ht="40.5" customHeight="1" spans="1:8">
      <c r="A632" s="38">
        <v>33</v>
      </c>
      <c r="B632" s="39" t="s">
        <v>298</v>
      </c>
      <c r="C632" s="40" t="s">
        <v>299</v>
      </c>
      <c r="D632" s="39" t="s">
        <v>61</v>
      </c>
      <c r="E632" s="40">
        <v>1</v>
      </c>
      <c r="F632" s="41"/>
      <c r="G632" s="39"/>
      <c r="H632" s="42"/>
    </row>
    <row r="633" ht="15.75" customHeight="1" spans="1:8">
      <c r="A633" s="43"/>
      <c r="B633" s="44"/>
      <c r="C633" s="45" t="s">
        <v>803</v>
      </c>
      <c r="D633" s="44"/>
      <c r="E633" s="45"/>
      <c r="F633" s="46"/>
      <c r="G633" s="44"/>
      <c r="H633" s="47">
        <f>H634</f>
        <v>1260000</v>
      </c>
    </row>
    <row r="634" ht="15.75" customHeight="1" spans="1:8">
      <c r="A634" s="48"/>
      <c r="B634" s="21" t="s">
        <v>487</v>
      </c>
      <c r="C634" s="22" t="s">
        <v>488</v>
      </c>
      <c r="D634" s="21" t="s">
        <v>89</v>
      </c>
      <c r="E634" s="49">
        <v>105</v>
      </c>
      <c r="F634" s="24">
        <v>12000</v>
      </c>
      <c r="G634" s="50">
        <v>1</v>
      </c>
      <c r="H634" s="25">
        <f>E634*F634*G634</f>
        <v>1260000</v>
      </c>
    </row>
    <row r="635" ht="15.75" customHeight="1" spans="1:8">
      <c r="A635" s="43"/>
      <c r="B635" s="44"/>
      <c r="C635" s="45" t="s">
        <v>802</v>
      </c>
      <c r="D635" s="44"/>
      <c r="E635" s="45"/>
      <c r="F635" s="46"/>
      <c r="G635" s="44"/>
      <c r="H635" s="47">
        <f>H636</f>
        <v>81606.96</v>
      </c>
    </row>
    <row r="636" ht="15.75" customHeight="1" spans="1:8">
      <c r="A636" s="48"/>
      <c r="B636" s="21" t="s">
        <v>588</v>
      </c>
      <c r="C636" s="22" t="s">
        <v>589</v>
      </c>
      <c r="D636" s="21" t="s">
        <v>586</v>
      </c>
      <c r="E636" s="49">
        <v>0.27</v>
      </c>
      <c r="F636" s="24">
        <v>302248</v>
      </c>
      <c r="G636" s="50">
        <v>1</v>
      </c>
      <c r="H636" s="25">
        <f>E636*F636*G636</f>
        <v>81606.96</v>
      </c>
    </row>
    <row r="637" ht="15.75" customHeight="1" spans="1:8">
      <c r="A637" s="43"/>
      <c r="B637" s="44"/>
      <c r="C637" s="45" t="s">
        <v>807</v>
      </c>
      <c r="D637" s="44"/>
      <c r="E637" s="45"/>
      <c r="F637" s="46"/>
      <c r="G637" s="44"/>
      <c r="H637" s="47">
        <f>H638</f>
        <v>227095.265</v>
      </c>
    </row>
    <row r="638" ht="15.75" customHeight="1" spans="1:8">
      <c r="A638" s="48"/>
      <c r="B638" s="21" t="s">
        <v>626</v>
      </c>
      <c r="C638" s="22" t="s">
        <v>627</v>
      </c>
      <c r="D638" s="21" t="s">
        <v>596</v>
      </c>
      <c r="E638" s="49">
        <v>0.085</v>
      </c>
      <c r="F638" s="24">
        <v>2671709</v>
      </c>
      <c r="G638" s="50">
        <v>1</v>
      </c>
      <c r="H638" s="25">
        <f>E638*F638*G638</f>
        <v>227095.265</v>
      </c>
    </row>
    <row r="639" ht="28.5" customHeight="1" spans="1:8">
      <c r="A639" s="51"/>
      <c r="B639" s="39"/>
      <c r="C639" s="40" t="s">
        <v>973</v>
      </c>
      <c r="D639" s="39" t="s">
        <v>919</v>
      </c>
      <c r="E639" s="52"/>
      <c r="F639" s="41"/>
      <c r="G639" s="39"/>
      <c r="H639" s="42">
        <f>H633+H635+H637</f>
        <v>1568702.225</v>
      </c>
    </row>
    <row r="640" ht="15.75" customHeight="1" spans="1:8">
      <c r="A640" s="48"/>
      <c r="B640" s="21"/>
      <c r="C640" s="22" t="s">
        <v>921</v>
      </c>
      <c r="D640" s="21" t="str">
        <f>""</f>
        <v/>
      </c>
      <c r="E640" s="53"/>
      <c r="F640" s="24"/>
      <c r="G640" s="21"/>
      <c r="H640" s="25">
        <f>H643</f>
        <v>117652.666875</v>
      </c>
    </row>
    <row r="641" ht="15.75" customHeight="1" spans="1:8">
      <c r="A641" s="48"/>
      <c r="B641" s="21"/>
      <c r="C641" s="22" t="s">
        <v>974</v>
      </c>
      <c r="D641" s="21" t="s">
        <v>916</v>
      </c>
      <c r="E641" s="53" t="s">
        <v>924</v>
      </c>
      <c r="F641" s="24"/>
      <c r="G641" s="21"/>
      <c r="H641" s="25">
        <v>86278.622375</v>
      </c>
    </row>
    <row r="642" ht="40.5" customHeight="1" spans="1:8">
      <c r="A642" s="48"/>
      <c r="B642" s="21"/>
      <c r="C642" s="22" t="s">
        <v>975</v>
      </c>
      <c r="D642" s="21" t="s">
        <v>53</v>
      </c>
      <c r="E642" s="53" t="s">
        <v>927</v>
      </c>
      <c r="F642" s="24"/>
      <c r="G642" s="21"/>
      <c r="H642" s="25">
        <v>31374.0445</v>
      </c>
    </row>
    <row r="643" ht="28.5" customHeight="1" spans="1:8">
      <c r="A643" s="51"/>
      <c r="B643" s="39"/>
      <c r="C643" s="40" t="s">
        <v>976</v>
      </c>
      <c r="D643" s="39" t="s">
        <v>929</v>
      </c>
      <c r="E643" s="52"/>
      <c r="F643" s="41"/>
      <c r="G643" s="39"/>
      <c r="H643" s="42">
        <f>SUM(H641:H642)</f>
        <v>117652.666875</v>
      </c>
    </row>
    <row r="644" ht="28.5" customHeight="1" spans="1:8">
      <c r="A644" s="48"/>
      <c r="B644" s="21"/>
      <c r="C644" s="22" t="s">
        <v>977</v>
      </c>
      <c r="D644" s="21" t="s">
        <v>932</v>
      </c>
      <c r="E644" s="53" t="s">
        <v>924</v>
      </c>
      <c r="F644" s="24"/>
      <c r="G644" s="21"/>
      <c r="H644" s="25">
        <v>92749.519053125</v>
      </c>
    </row>
    <row r="645" ht="28.5" customHeight="1" spans="1:8">
      <c r="A645" s="48"/>
      <c r="B645" s="21"/>
      <c r="C645" s="22" t="s">
        <v>978</v>
      </c>
      <c r="D645" s="21" t="s">
        <v>935</v>
      </c>
      <c r="E645" s="53"/>
      <c r="F645" s="24"/>
      <c r="G645" s="21"/>
      <c r="H645" s="25">
        <f>H639+H643+H644</f>
        <v>1779104.41092813</v>
      </c>
    </row>
    <row r="646" ht="28.5" customHeight="1" spans="1:8">
      <c r="A646" s="48"/>
      <c r="B646" s="21"/>
      <c r="C646" s="22" t="s">
        <v>979</v>
      </c>
      <c r="D646" s="21" t="s">
        <v>939</v>
      </c>
      <c r="E646" s="54">
        <v>0.08</v>
      </c>
      <c r="F646" s="24"/>
      <c r="G646" s="21"/>
      <c r="H646" s="25">
        <f>E646*H645</f>
        <v>142328.35287425</v>
      </c>
    </row>
    <row r="647" ht="28.5" customHeight="1" spans="1:8">
      <c r="A647" s="48"/>
      <c r="B647" s="21"/>
      <c r="C647" s="22" t="s">
        <v>980</v>
      </c>
      <c r="D647" s="21" t="s">
        <v>942</v>
      </c>
      <c r="E647" s="55"/>
      <c r="F647" s="24"/>
      <c r="G647" s="21"/>
      <c r="H647" s="25">
        <f>H645+H646</f>
        <v>1921432.76380238</v>
      </c>
    </row>
    <row r="648" ht="28.5" customHeight="1" spans="1:8">
      <c r="A648" s="48"/>
      <c r="B648" s="21"/>
      <c r="C648" s="22" t="s">
        <v>981</v>
      </c>
      <c r="D648" s="21" t="s">
        <v>946</v>
      </c>
      <c r="E648" s="55">
        <v>0.011</v>
      </c>
      <c r="F648" s="24"/>
      <c r="G648" s="21"/>
      <c r="H648" s="25">
        <f>E648*H647</f>
        <v>21135.7604018261</v>
      </c>
    </row>
    <row r="649" ht="15.75" customHeight="1" spans="1:8">
      <c r="A649" s="56"/>
      <c r="B649" s="57"/>
      <c r="C649" s="57" t="s">
        <v>982</v>
      </c>
      <c r="D649" s="57" t="s">
        <v>949</v>
      </c>
      <c r="E649" s="58"/>
      <c r="F649" s="59"/>
      <c r="G649" s="57"/>
      <c r="H649" s="60">
        <f>H647+H648</f>
        <v>1942568.5242042</v>
      </c>
    </row>
    <row r="650" ht="40.5" customHeight="1" spans="1:8">
      <c r="A650" s="38">
        <v>34</v>
      </c>
      <c r="B650" s="39" t="s">
        <v>159</v>
      </c>
      <c r="C650" s="40" t="s">
        <v>160</v>
      </c>
      <c r="D650" s="39" t="s">
        <v>107</v>
      </c>
      <c r="E650" s="40">
        <v>1</v>
      </c>
      <c r="F650" s="41"/>
      <c r="G650" s="39"/>
      <c r="H650" s="42"/>
    </row>
    <row r="651" ht="15.75" customHeight="1" spans="1:8">
      <c r="A651" s="43"/>
      <c r="B651" s="44"/>
      <c r="C651" s="45" t="s">
        <v>803</v>
      </c>
      <c r="D651" s="44"/>
      <c r="E651" s="45"/>
      <c r="F651" s="46"/>
      <c r="G651" s="44"/>
      <c r="H651" s="47">
        <f>H654</f>
        <v>402140.304</v>
      </c>
    </row>
    <row r="652" ht="15.75" customHeight="1" spans="1:8">
      <c r="A652" s="48"/>
      <c r="B652" s="21" t="s">
        <v>475</v>
      </c>
      <c r="C652" s="22" t="s">
        <v>476</v>
      </c>
      <c r="D652" s="21" t="s">
        <v>107</v>
      </c>
      <c r="E652" s="49">
        <v>1.22</v>
      </c>
      <c r="F652" s="24">
        <v>323160</v>
      </c>
      <c r="G652" s="50">
        <v>1</v>
      </c>
      <c r="H652" s="25">
        <f>E652*F652*G652</f>
        <v>394255.2</v>
      </c>
    </row>
    <row r="653" ht="15.75" customHeight="1" spans="1:8">
      <c r="A653" s="48"/>
      <c r="B653" s="21" t="s">
        <v>804</v>
      </c>
      <c r="C653" s="22" t="s">
        <v>805</v>
      </c>
      <c r="D653" s="21" t="s">
        <v>806</v>
      </c>
      <c r="E653" s="49">
        <v>2</v>
      </c>
      <c r="F653" s="24">
        <f>SUM(H652:H652)</f>
        <v>394255.2</v>
      </c>
      <c r="G653" s="21"/>
      <c r="H653" s="25">
        <f>E653*F653/100</f>
        <v>7885.104</v>
      </c>
    </row>
    <row r="654" ht="15.75" customHeight="1" spans="1:8">
      <c r="A654" s="48"/>
      <c r="B654" s="21"/>
      <c r="C654" s="22" t="s">
        <v>903</v>
      </c>
      <c r="D654" s="21"/>
      <c r="E654" s="22"/>
      <c r="F654" s="24"/>
      <c r="G654" s="21"/>
      <c r="H654" s="25">
        <f>SUM(H652:H653)</f>
        <v>402140.304</v>
      </c>
    </row>
    <row r="655" ht="15.75" customHeight="1" spans="1:8">
      <c r="A655" s="43"/>
      <c r="B655" s="44"/>
      <c r="C655" s="45" t="s">
        <v>802</v>
      </c>
      <c r="D655" s="44"/>
      <c r="E655" s="45"/>
      <c r="F655" s="46"/>
      <c r="G655" s="44"/>
      <c r="H655" s="47">
        <f>H656</f>
        <v>113166</v>
      </c>
    </row>
    <row r="656" ht="15.75" customHeight="1" spans="1:8">
      <c r="A656" s="48"/>
      <c r="B656" s="21" t="s">
        <v>584</v>
      </c>
      <c r="C656" s="22" t="s">
        <v>585</v>
      </c>
      <c r="D656" s="21" t="s">
        <v>586</v>
      </c>
      <c r="E656" s="49">
        <v>0.45</v>
      </c>
      <c r="F656" s="24">
        <v>251480</v>
      </c>
      <c r="G656" s="50">
        <v>1</v>
      </c>
      <c r="H656" s="25">
        <f>E656*F656*G656</f>
        <v>113166</v>
      </c>
    </row>
    <row r="657" ht="28.5" customHeight="1" spans="1:8">
      <c r="A657" s="51"/>
      <c r="B657" s="39"/>
      <c r="C657" s="40" t="s">
        <v>973</v>
      </c>
      <c r="D657" s="39" t="s">
        <v>919</v>
      </c>
      <c r="E657" s="52"/>
      <c r="F657" s="41"/>
      <c r="G657" s="39"/>
      <c r="H657" s="42">
        <f>H651+H655</f>
        <v>515306.304</v>
      </c>
    </row>
    <row r="658" ht="15.75" customHeight="1" spans="1:8">
      <c r="A658" s="48"/>
      <c r="B658" s="21"/>
      <c r="C658" s="22" t="s">
        <v>921</v>
      </c>
      <c r="D658" s="21" t="str">
        <f>""</f>
        <v/>
      </c>
      <c r="E658" s="53"/>
      <c r="F658" s="24"/>
      <c r="G658" s="21"/>
      <c r="H658" s="25">
        <f>H661</f>
        <v>38647.9728</v>
      </c>
    </row>
    <row r="659" ht="15.75" customHeight="1" spans="1:8">
      <c r="A659" s="48"/>
      <c r="B659" s="21"/>
      <c r="C659" s="22" t="s">
        <v>974</v>
      </c>
      <c r="D659" s="21" t="s">
        <v>916</v>
      </c>
      <c r="E659" s="53" t="s">
        <v>924</v>
      </c>
      <c r="F659" s="24"/>
      <c r="G659" s="21"/>
      <c r="H659" s="25">
        <v>28341.84672</v>
      </c>
    </row>
    <row r="660" ht="40.5" customHeight="1" spans="1:8">
      <c r="A660" s="48"/>
      <c r="B660" s="21"/>
      <c r="C660" s="22" t="s">
        <v>975</v>
      </c>
      <c r="D660" s="21" t="s">
        <v>53</v>
      </c>
      <c r="E660" s="53" t="s">
        <v>927</v>
      </c>
      <c r="F660" s="24"/>
      <c r="G660" s="21"/>
      <c r="H660" s="25">
        <v>10306.12608</v>
      </c>
    </row>
    <row r="661" ht="28.5" customHeight="1" spans="1:8">
      <c r="A661" s="51"/>
      <c r="B661" s="39"/>
      <c r="C661" s="40" t="s">
        <v>976</v>
      </c>
      <c r="D661" s="39" t="s">
        <v>929</v>
      </c>
      <c r="E661" s="52"/>
      <c r="F661" s="41"/>
      <c r="G661" s="39"/>
      <c r="H661" s="42">
        <f>SUM(H659:H660)</f>
        <v>38647.9728</v>
      </c>
    </row>
    <row r="662" ht="28.5" customHeight="1" spans="1:8">
      <c r="A662" s="48"/>
      <c r="B662" s="21"/>
      <c r="C662" s="22" t="s">
        <v>977</v>
      </c>
      <c r="D662" s="21" t="s">
        <v>932</v>
      </c>
      <c r="E662" s="53" t="s">
        <v>924</v>
      </c>
      <c r="F662" s="24"/>
      <c r="G662" s="21"/>
      <c r="H662" s="25">
        <v>30467.485224</v>
      </c>
    </row>
    <row r="663" ht="28.5" customHeight="1" spans="1:8">
      <c r="A663" s="48"/>
      <c r="B663" s="21"/>
      <c r="C663" s="22" t="s">
        <v>978</v>
      </c>
      <c r="D663" s="21" t="s">
        <v>935</v>
      </c>
      <c r="E663" s="53"/>
      <c r="F663" s="24"/>
      <c r="G663" s="21"/>
      <c r="H663" s="25">
        <f>H657+H661+H662</f>
        <v>584421.762024</v>
      </c>
    </row>
    <row r="664" ht="28.5" customHeight="1" spans="1:8">
      <c r="A664" s="48"/>
      <c r="B664" s="21"/>
      <c r="C664" s="22" t="s">
        <v>979</v>
      </c>
      <c r="D664" s="21" t="s">
        <v>939</v>
      </c>
      <c r="E664" s="54">
        <v>0.08</v>
      </c>
      <c r="F664" s="24"/>
      <c r="G664" s="21"/>
      <c r="H664" s="25">
        <f>E664*H663</f>
        <v>46753.74096192</v>
      </c>
    </row>
    <row r="665" ht="28.5" customHeight="1" spans="1:8">
      <c r="A665" s="48"/>
      <c r="B665" s="21"/>
      <c r="C665" s="22" t="s">
        <v>980</v>
      </c>
      <c r="D665" s="21" t="s">
        <v>942</v>
      </c>
      <c r="E665" s="55"/>
      <c r="F665" s="24"/>
      <c r="G665" s="21"/>
      <c r="H665" s="25">
        <f>H663+H664</f>
        <v>631175.50298592</v>
      </c>
    </row>
    <row r="666" ht="28.5" customHeight="1" spans="1:8">
      <c r="A666" s="48"/>
      <c r="B666" s="21"/>
      <c r="C666" s="22" t="s">
        <v>981</v>
      </c>
      <c r="D666" s="21" t="s">
        <v>946</v>
      </c>
      <c r="E666" s="55">
        <v>0.011</v>
      </c>
      <c r="F666" s="24"/>
      <c r="G666" s="21"/>
      <c r="H666" s="25">
        <f>E666*H665</f>
        <v>6942.93053284512</v>
      </c>
    </row>
    <row r="667" ht="15.75" customHeight="1" spans="1:8">
      <c r="A667" s="56"/>
      <c r="B667" s="57"/>
      <c r="C667" s="57" t="s">
        <v>982</v>
      </c>
      <c r="D667" s="57" t="s">
        <v>949</v>
      </c>
      <c r="E667" s="58"/>
      <c r="F667" s="59"/>
      <c r="G667" s="57"/>
      <c r="H667" s="60">
        <f>H665+H666</f>
        <v>638118.433518765</v>
      </c>
    </row>
    <row r="668" ht="40.5" customHeight="1" spans="1:8">
      <c r="A668" s="38">
        <v>35</v>
      </c>
      <c r="B668" s="39" t="s">
        <v>305</v>
      </c>
      <c r="C668" s="40" t="s">
        <v>306</v>
      </c>
      <c r="D668" s="39" t="s">
        <v>47</v>
      </c>
      <c r="E668" s="40">
        <v>1</v>
      </c>
      <c r="F668" s="41"/>
      <c r="G668" s="39"/>
      <c r="H668" s="42"/>
    </row>
    <row r="669" ht="15.75" customHeight="1" spans="1:8">
      <c r="A669" s="43"/>
      <c r="B669" s="44"/>
      <c r="C669" s="45" t="s">
        <v>803</v>
      </c>
      <c r="D669" s="44"/>
      <c r="E669" s="45"/>
      <c r="F669" s="46"/>
      <c r="G669" s="44"/>
      <c r="H669" s="47">
        <f>H675</f>
        <v>5717610</v>
      </c>
    </row>
    <row r="670" ht="15.75" customHeight="1" spans="1:8">
      <c r="A670" s="48"/>
      <c r="B670" s="21" t="s">
        <v>527</v>
      </c>
      <c r="C670" s="22" t="s">
        <v>528</v>
      </c>
      <c r="D670" s="21" t="s">
        <v>107</v>
      </c>
      <c r="E670" s="49">
        <v>0.936</v>
      </c>
      <c r="F670" s="24">
        <v>3300000</v>
      </c>
      <c r="G670" s="50">
        <v>1</v>
      </c>
      <c r="H670" s="25">
        <f>E670*F670*G670</f>
        <v>3088800</v>
      </c>
    </row>
    <row r="671" ht="15.75" customHeight="1" spans="1:8">
      <c r="A671" s="48"/>
      <c r="B671" s="21" t="s">
        <v>524</v>
      </c>
      <c r="C671" s="22" t="s">
        <v>525</v>
      </c>
      <c r="D671" s="21" t="s">
        <v>107</v>
      </c>
      <c r="E671" s="49">
        <v>0.252</v>
      </c>
      <c r="F671" s="24">
        <v>3300000</v>
      </c>
      <c r="G671" s="50">
        <v>1</v>
      </c>
      <c r="H671" s="25">
        <f>E671*F671*G671</f>
        <v>831600</v>
      </c>
    </row>
    <row r="672" ht="15.75" customHeight="1" spans="1:8">
      <c r="A672" s="48"/>
      <c r="B672" s="21" t="s">
        <v>520</v>
      </c>
      <c r="C672" s="22" t="s">
        <v>521</v>
      </c>
      <c r="D672" s="21" t="s">
        <v>107</v>
      </c>
      <c r="E672" s="49">
        <v>0.402</v>
      </c>
      <c r="F672" s="24">
        <v>3300000</v>
      </c>
      <c r="G672" s="50">
        <v>1</v>
      </c>
      <c r="H672" s="25">
        <f>E672*F672*G672</f>
        <v>1326600</v>
      </c>
    </row>
    <row r="673" ht="15.75" customHeight="1" spans="1:8">
      <c r="A673" s="48"/>
      <c r="B673" s="21" t="s">
        <v>512</v>
      </c>
      <c r="C673" s="22" t="s">
        <v>513</v>
      </c>
      <c r="D673" s="21" t="s">
        <v>499</v>
      </c>
      <c r="E673" s="49">
        <v>18</v>
      </c>
      <c r="F673" s="24">
        <v>23000</v>
      </c>
      <c r="G673" s="50">
        <v>1</v>
      </c>
      <c r="H673" s="25">
        <f>E673*F673*G673</f>
        <v>414000</v>
      </c>
    </row>
    <row r="674" ht="15.75" customHeight="1" spans="1:8">
      <c r="A674" s="48"/>
      <c r="B674" s="21" t="s">
        <v>804</v>
      </c>
      <c r="C674" s="22" t="s">
        <v>805</v>
      </c>
      <c r="D674" s="21" t="s">
        <v>806</v>
      </c>
      <c r="E674" s="49">
        <v>1</v>
      </c>
      <c r="F674" s="24">
        <f>SUM(H670:H673)</f>
        <v>5661000</v>
      </c>
      <c r="G674" s="21"/>
      <c r="H674" s="25">
        <f>E674*F674/100</f>
        <v>56610</v>
      </c>
    </row>
    <row r="675" ht="15.75" customHeight="1" spans="1:8">
      <c r="A675" s="48"/>
      <c r="B675" s="21"/>
      <c r="C675" s="22" t="s">
        <v>903</v>
      </c>
      <c r="D675" s="21"/>
      <c r="E675" s="22"/>
      <c r="F675" s="24"/>
      <c r="G675" s="21"/>
      <c r="H675" s="25">
        <f>SUM(H670:H674)</f>
        <v>5717610</v>
      </c>
    </row>
    <row r="676" ht="15.75" customHeight="1" spans="1:8">
      <c r="A676" s="43"/>
      <c r="B676" s="44"/>
      <c r="C676" s="45" t="s">
        <v>802</v>
      </c>
      <c r="D676" s="44"/>
      <c r="E676" s="45"/>
      <c r="F676" s="46"/>
      <c r="G676" s="44"/>
      <c r="H676" s="47">
        <f>H677</f>
        <v>11050186.88</v>
      </c>
    </row>
    <row r="677" ht="15.75" customHeight="1" spans="1:8">
      <c r="A677" s="48"/>
      <c r="B677" s="21" t="s">
        <v>588</v>
      </c>
      <c r="C677" s="22" t="s">
        <v>589</v>
      </c>
      <c r="D677" s="21" t="s">
        <v>586</v>
      </c>
      <c r="E677" s="49">
        <v>36.56</v>
      </c>
      <c r="F677" s="24">
        <v>302248</v>
      </c>
      <c r="G677" s="50">
        <v>1</v>
      </c>
      <c r="H677" s="25">
        <f>E677*F677*G677</f>
        <v>11050186.88</v>
      </c>
    </row>
    <row r="678" ht="28.5" customHeight="1" spans="1:8">
      <c r="A678" s="51"/>
      <c r="B678" s="39"/>
      <c r="C678" s="40" t="s">
        <v>973</v>
      </c>
      <c r="D678" s="39" t="s">
        <v>919</v>
      </c>
      <c r="E678" s="52"/>
      <c r="F678" s="41"/>
      <c r="G678" s="39"/>
      <c r="H678" s="42">
        <f>H669+H676</f>
        <v>16767796.88</v>
      </c>
    </row>
    <row r="679" ht="15.75" customHeight="1" spans="1:8">
      <c r="A679" s="48"/>
      <c r="B679" s="21"/>
      <c r="C679" s="22" t="s">
        <v>921</v>
      </c>
      <c r="D679" s="21" t="str">
        <f>""</f>
        <v/>
      </c>
      <c r="E679" s="53"/>
      <c r="F679" s="24"/>
      <c r="G679" s="21"/>
      <c r="H679" s="25">
        <f>H682</f>
        <v>1257584.766</v>
      </c>
    </row>
    <row r="680" ht="15.75" customHeight="1" spans="1:8">
      <c r="A680" s="48"/>
      <c r="B680" s="21"/>
      <c r="C680" s="22" t="s">
        <v>974</v>
      </c>
      <c r="D680" s="21" t="s">
        <v>916</v>
      </c>
      <c r="E680" s="53" t="s">
        <v>924</v>
      </c>
      <c r="F680" s="24"/>
      <c r="G680" s="21"/>
      <c r="H680" s="25">
        <v>922228.8284</v>
      </c>
    </row>
    <row r="681" ht="40.5" customHeight="1" spans="1:8">
      <c r="A681" s="48"/>
      <c r="B681" s="21"/>
      <c r="C681" s="22" t="s">
        <v>975</v>
      </c>
      <c r="D681" s="21" t="s">
        <v>53</v>
      </c>
      <c r="E681" s="53" t="s">
        <v>927</v>
      </c>
      <c r="F681" s="24"/>
      <c r="G681" s="21"/>
      <c r="H681" s="25">
        <v>335355.9376</v>
      </c>
    </row>
    <row r="682" ht="28.5" customHeight="1" spans="1:8">
      <c r="A682" s="51"/>
      <c r="B682" s="39"/>
      <c r="C682" s="40" t="s">
        <v>976</v>
      </c>
      <c r="D682" s="39" t="s">
        <v>929</v>
      </c>
      <c r="E682" s="52"/>
      <c r="F682" s="41"/>
      <c r="G682" s="39"/>
      <c r="H682" s="42">
        <f>SUM(H680:H681)</f>
        <v>1257584.766</v>
      </c>
    </row>
    <row r="683" ht="28.5" customHeight="1" spans="1:8">
      <c r="A683" s="48"/>
      <c r="B683" s="21"/>
      <c r="C683" s="22" t="s">
        <v>977</v>
      </c>
      <c r="D683" s="21" t="s">
        <v>932</v>
      </c>
      <c r="E683" s="53" t="s">
        <v>924</v>
      </c>
      <c r="F683" s="24"/>
      <c r="G683" s="21"/>
      <c r="H683" s="25">
        <v>991395.99053</v>
      </c>
    </row>
    <row r="684" ht="28.5" customHeight="1" spans="1:8">
      <c r="A684" s="48"/>
      <c r="B684" s="21"/>
      <c r="C684" s="22" t="s">
        <v>978</v>
      </c>
      <c r="D684" s="21" t="s">
        <v>935</v>
      </c>
      <c r="E684" s="53"/>
      <c r="F684" s="24"/>
      <c r="G684" s="21"/>
      <c r="H684" s="25">
        <f>H678+H682+H683</f>
        <v>19016777.63653</v>
      </c>
    </row>
    <row r="685" ht="28.5" customHeight="1" spans="1:8">
      <c r="A685" s="48"/>
      <c r="B685" s="21"/>
      <c r="C685" s="22" t="s">
        <v>979</v>
      </c>
      <c r="D685" s="21" t="s">
        <v>939</v>
      </c>
      <c r="E685" s="54">
        <v>0.08</v>
      </c>
      <c r="F685" s="24"/>
      <c r="G685" s="21"/>
      <c r="H685" s="25">
        <f>E685*H684</f>
        <v>1521342.2109224</v>
      </c>
    </row>
    <row r="686" ht="28.5" customHeight="1" spans="1:8">
      <c r="A686" s="48"/>
      <c r="B686" s="21"/>
      <c r="C686" s="22" t="s">
        <v>980</v>
      </c>
      <c r="D686" s="21" t="s">
        <v>942</v>
      </c>
      <c r="E686" s="55"/>
      <c r="F686" s="24"/>
      <c r="G686" s="21"/>
      <c r="H686" s="25">
        <f>H684+H685</f>
        <v>20538119.8474524</v>
      </c>
    </row>
    <row r="687" ht="28.5" customHeight="1" spans="1:8">
      <c r="A687" s="48"/>
      <c r="B687" s="21"/>
      <c r="C687" s="22" t="s">
        <v>981</v>
      </c>
      <c r="D687" s="21" t="s">
        <v>946</v>
      </c>
      <c r="E687" s="55">
        <v>0.011</v>
      </c>
      <c r="F687" s="24"/>
      <c r="G687" s="21"/>
      <c r="H687" s="25">
        <f>E687*H686</f>
        <v>225919.318321976</v>
      </c>
    </row>
    <row r="688" ht="15.75" customHeight="1" spans="1:8">
      <c r="A688" s="56"/>
      <c r="B688" s="57"/>
      <c r="C688" s="57" t="s">
        <v>982</v>
      </c>
      <c r="D688" s="57" t="s">
        <v>949</v>
      </c>
      <c r="E688" s="58"/>
      <c r="F688" s="59"/>
      <c r="G688" s="57"/>
      <c r="H688" s="60">
        <f>H686+H687</f>
        <v>20764039.1657744</v>
      </c>
    </row>
    <row r="689" ht="53.25" customHeight="1" spans="1:8">
      <c r="A689" s="38">
        <v>36</v>
      </c>
      <c r="B689" s="39" t="s">
        <v>179</v>
      </c>
      <c r="C689" s="40" t="s">
        <v>180</v>
      </c>
      <c r="D689" s="39" t="s">
        <v>107</v>
      </c>
      <c r="E689" s="40">
        <v>1</v>
      </c>
      <c r="F689" s="41"/>
      <c r="G689" s="39"/>
      <c r="H689" s="42"/>
    </row>
    <row r="690" ht="15.75" customHeight="1" spans="1:8">
      <c r="A690" s="43"/>
      <c r="B690" s="44"/>
      <c r="C690" s="45" t="s">
        <v>803</v>
      </c>
      <c r="D690" s="44"/>
      <c r="E690" s="45"/>
      <c r="F690" s="46"/>
      <c r="G690" s="44"/>
      <c r="H690" s="47">
        <f>H695</f>
        <v>1427348.26225</v>
      </c>
    </row>
    <row r="691" ht="15.75" customHeight="1" spans="1:8">
      <c r="A691" s="48"/>
      <c r="B691" s="21" t="s">
        <v>574</v>
      </c>
      <c r="C691" s="22" t="s">
        <v>575</v>
      </c>
      <c r="D691" s="21" t="s">
        <v>499</v>
      </c>
      <c r="E691" s="49">
        <v>210.125</v>
      </c>
      <c r="F691" s="24">
        <v>1537.5</v>
      </c>
      <c r="G691" s="50">
        <v>1</v>
      </c>
      <c r="H691" s="25">
        <f>E691*F691*G691</f>
        <v>323067.1875</v>
      </c>
    </row>
    <row r="692" ht="15.75" customHeight="1" spans="1:8">
      <c r="A692" s="48"/>
      <c r="B692" s="21" t="s">
        <v>483</v>
      </c>
      <c r="C692" s="22" t="s">
        <v>484</v>
      </c>
      <c r="D692" s="21" t="s">
        <v>107</v>
      </c>
      <c r="E692" s="49">
        <v>0.562725</v>
      </c>
      <c r="F692" s="24">
        <v>747160</v>
      </c>
      <c r="G692" s="50">
        <v>1</v>
      </c>
      <c r="H692" s="25">
        <f>E692*F692*G692</f>
        <v>420445.611</v>
      </c>
    </row>
    <row r="693" ht="15.75" customHeight="1" spans="1:8">
      <c r="A693" s="48"/>
      <c r="B693" s="21" t="s">
        <v>508</v>
      </c>
      <c r="C693" s="22" t="s">
        <v>509</v>
      </c>
      <c r="D693" s="21" t="s">
        <v>107</v>
      </c>
      <c r="E693" s="49">
        <v>0.91225</v>
      </c>
      <c r="F693" s="24">
        <v>747295</v>
      </c>
      <c r="G693" s="50">
        <v>1</v>
      </c>
      <c r="H693" s="25">
        <f>E693*F693*G693</f>
        <v>681719.86375</v>
      </c>
    </row>
    <row r="694" ht="15.75" customHeight="1" spans="1:8">
      <c r="A694" s="48"/>
      <c r="B694" s="21" t="s">
        <v>530</v>
      </c>
      <c r="C694" s="22" t="s">
        <v>531</v>
      </c>
      <c r="D694" s="21" t="s">
        <v>532</v>
      </c>
      <c r="E694" s="49">
        <v>176.3</v>
      </c>
      <c r="F694" s="24">
        <v>12</v>
      </c>
      <c r="G694" s="50">
        <v>1</v>
      </c>
      <c r="H694" s="25">
        <f>E694*F694*G694</f>
        <v>2115.6</v>
      </c>
    </row>
    <row r="695" ht="15.75" customHeight="1" spans="1:8">
      <c r="A695" s="48"/>
      <c r="B695" s="21"/>
      <c r="C695" s="22" t="s">
        <v>903</v>
      </c>
      <c r="D695" s="21"/>
      <c r="E695" s="22"/>
      <c r="F695" s="24"/>
      <c r="G695" s="21"/>
      <c r="H695" s="25">
        <f>SUM(H691:H694)</f>
        <v>1427348.26225</v>
      </c>
    </row>
    <row r="696" ht="15.75" customHeight="1" spans="1:8">
      <c r="A696" s="43"/>
      <c r="B696" s="44"/>
      <c r="C696" s="45" t="s">
        <v>802</v>
      </c>
      <c r="D696" s="44"/>
      <c r="E696" s="45"/>
      <c r="F696" s="46"/>
      <c r="G696" s="44"/>
      <c r="H696" s="47">
        <f>H697</f>
        <v>323405.36</v>
      </c>
    </row>
    <row r="697" ht="15.75" customHeight="1" spans="1:8">
      <c r="A697" s="48"/>
      <c r="B697" s="21" t="s">
        <v>588</v>
      </c>
      <c r="C697" s="22" t="s">
        <v>589</v>
      </c>
      <c r="D697" s="21" t="s">
        <v>586</v>
      </c>
      <c r="E697" s="49">
        <v>1.07</v>
      </c>
      <c r="F697" s="24">
        <v>302248</v>
      </c>
      <c r="G697" s="50">
        <v>1</v>
      </c>
      <c r="H697" s="25">
        <f>E697*F697*G697</f>
        <v>323405.36</v>
      </c>
    </row>
    <row r="698" ht="15.75" customHeight="1" spans="1:8">
      <c r="A698" s="43"/>
      <c r="B698" s="44"/>
      <c r="C698" s="45" t="s">
        <v>807</v>
      </c>
      <c r="D698" s="44"/>
      <c r="E698" s="45"/>
      <c r="F698" s="46"/>
      <c r="G698" s="44"/>
      <c r="H698" s="47">
        <f>H701</f>
        <v>61179.832</v>
      </c>
    </row>
    <row r="699" ht="15.75" customHeight="1" spans="1:8">
      <c r="A699" s="48"/>
      <c r="B699" s="21" t="s">
        <v>650</v>
      </c>
      <c r="C699" s="22" t="s">
        <v>651</v>
      </c>
      <c r="D699" s="21" t="s">
        <v>596</v>
      </c>
      <c r="E699" s="49">
        <v>0.095</v>
      </c>
      <c r="F699" s="24">
        <v>356057</v>
      </c>
      <c r="G699" s="50">
        <v>1</v>
      </c>
      <c r="H699" s="25">
        <f>E699*F699*G699</f>
        <v>33825.415</v>
      </c>
    </row>
    <row r="700" ht="15.75" customHeight="1" spans="1:8">
      <c r="A700" s="48"/>
      <c r="B700" s="21" t="s">
        <v>635</v>
      </c>
      <c r="C700" s="22" t="s">
        <v>636</v>
      </c>
      <c r="D700" s="21" t="s">
        <v>596</v>
      </c>
      <c r="E700" s="49">
        <v>0.089</v>
      </c>
      <c r="F700" s="24">
        <v>307353</v>
      </c>
      <c r="G700" s="50">
        <v>1</v>
      </c>
      <c r="H700" s="25">
        <f>E700*F700*G700</f>
        <v>27354.417</v>
      </c>
    </row>
    <row r="701" ht="15.75" customHeight="1" spans="1:8">
      <c r="A701" s="48"/>
      <c r="B701" s="21"/>
      <c r="C701" s="22" t="s">
        <v>903</v>
      </c>
      <c r="D701" s="21"/>
      <c r="E701" s="22"/>
      <c r="F701" s="24"/>
      <c r="G701" s="21"/>
      <c r="H701" s="25">
        <f>SUM(H699:H700)</f>
        <v>61179.832</v>
      </c>
    </row>
    <row r="702" ht="28.5" customHeight="1" spans="1:8">
      <c r="A702" s="51"/>
      <c r="B702" s="39"/>
      <c r="C702" s="40" t="s">
        <v>973</v>
      </c>
      <c r="D702" s="39" t="s">
        <v>919</v>
      </c>
      <c r="E702" s="52"/>
      <c r="F702" s="41"/>
      <c r="G702" s="39"/>
      <c r="H702" s="42">
        <f>H690+H696+H698</f>
        <v>1811933.45425</v>
      </c>
    </row>
    <row r="703" ht="15.75" customHeight="1" spans="1:8">
      <c r="A703" s="48"/>
      <c r="B703" s="21"/>
      <c r="C703" s="22" t="s">
        <v>921</v>
      </c>
      <c r="D703" s="21" t="str">
        <f>""</f>
        <v/>
      </c>
      <c r="E703" s="53"/>
      <c r="F703" s="24"/>
      <c r="G703" s="21"/>
      <c r="H703" s="25">
        <f>H706</f>
        <v>135895.00906875</v>
      </c>
    </row>
    <row r="704" ht="15.75" customHeight="1" spans="1:8">
      <c r="A704" s="48"/>
      <c r="B704" s="21"/>
      <c r="C704" s="22" t="s">
        <v>974</v>
      </c>
      <c r="D704" s="21" t="s">
        <v>916</v>
      </c>
      <c r="E704" s="53" t="s">
        <v>924</v>
      </c>
      <c r="F704" s="24"/>
      <c r="G704" s="21"/>
      <c r="H704" s="25">
        <v>99656.33998375</v>
      </c>
    </row>
    <row r="705" ht="40.5" customHeight="1" spans="1:8">
      <c r="A705" s="48"/>
      <c r="B705" s="21"/>
      <c r="C705" s="22" t="s">
        <v>975</v>
      </c>
      <c r="D705" s="21" t="s">
        <v>53</v>
      </c>
      <c r="E705" s="53" t="s">
        <v>927</v>
      </c>
      <c r="F705" s="24"/>
      <c r="G705" s="21"/>
      <c r="H705" s="25">
        <v>36238.669085</v>
      </c>
    </row>
    <row r="706" ht="28.5" customHeight="1" spans="1:8">
      <c r="A706" s="51"/>
      <c r="B706" s="39"/>
      <c r="C706" s="40" t="s">
        <v>976</v>
      </c>
      <c r="D706" s="39" t="s">
        <v>929</v>
      </c>
      <c r="E706" s="52"/>
      <c r="F706" s="41"/>
      <c r="G706" s="39"/>
      <c r="H706" s="42">
        <f>SUM(H704:H705)</f>
        <v>135895.00906875</v>
      </c>
    </row>
    <row r="707" ht="28.5" customHeight="1" spans="1:8">
      <c r="A707" s="48"/>
      <c r="B707" s="21"/>
      <c r="C707" s="22" t="s">
        <v>977</v>
      </c>
      <c r="D707" s="21" t="s">
        <v>932</v>
      </c>
      <c r="E707" s="53" t="s">
        <v>924</v>
      </c>
      <c r="F707" s="24"/>
      <c r="G707" s="21"/>
      <c r="H707" s="25">
        <v>107130.565482531</v>
      </c>
    </row>
    <row r="708" ht="28.5" customHeight="1" spans="1:8">
      <c r="A708" s="48"/>
      <c r="B708" s="21"/>
      <c r="C708" s="22" t="s">
        <v>978</v>
      </c>
      <c r="D708" s="21" t="s">
        <v>935</v>
      </c>
      <c r="E708" s="53"/>
      <c r="F708" s="24"/>
      <c r="G708" s="21"/>
      <c r="H708" s="25">
        <f>H702+H706+H707</f>
        <v>2054959.02880128</v>
      </c>
    </row>
    <row r="709" ht="28.5" customHeight="1" spans="1:8">
      <c r="A709" s="48"/>
      <c r="B709" s="21"/>
      <c r="C709" s="22" t="s">
        <v>979</v>
      </c>
      <c r="D709" s="21" t="s">
        <v>939</v>
      </c>
      <c r="E709" s="54">
        <v>0.08</v>
      </c>
      <c r="F709" s="24"/>
      <c r="G709" s="21"/>
      <c r="H709" s="25">
        <f>E709*H708</f>
        <v>164396.722304103</v>
      </c>
    </row>
    <row r="710" ht="28.5" customHeight="1" spans="1:8">
      <c r="A710" s="48"/>
      <c r="B710" s="21"/>
      <c r="C710" s="22" t="s">
        <v>980</v>
      </c>
      <c r="D710" s="21" t="s">
        <v>942</v>
      </c>
      <c r="E710" s="55"/>
      <c r="F710" s="24"/>
      <c r="G710" s="21"/>
      <c r="H710" s="25">
        <f>H708+H709</f>
        <v>2219355.75110538</v>
      </c>
    </row>
    <row r="711" ht="28.5" customHeight="1" spans="1:8">
      <c r="A711" s="48"/>
      <c r="B711" s="21"/>
      <c r="C711" s="22" t="s">
        <v>981</v>
      </c>
      <c r="D711" s="21" t="s">
        <v>946</v>
      </c>
      <c r="E711" s="55">
        <v>0.011</v>
      </c>
      <c r="F711" s="24"/>
      <c r="G711" s="21"/>
      <c r="H711" s="25">
        <f>E711*H710</f>
        <v>24412.9132621592</v>
      </c>
    </row>
    <row r="712" ht="15.75" customHeight="1" spans="1:8">
      <c r="A712" s="56"/>
      <c r="B712" s="57"/>
      <c r="C712" s="57" t="s">
        <v>982</v>
      </c>
      <c r="D712" s="57" t="s">
        <v>949</v>
      </c>
      <c r="E712" s="58"/>
      <c r="F712" s="59"/>
      <c r="G712" s="57"/>
      <c r="H712" s="60">
        <f>H710+H711</f>
        <v>2243768.66436754</v>
      </c>
    </row>
    <row r="713" ht="28.5" customHeight="1" spans="1:8">
      <c r="A713" s="38">
        <v>37</v>
      </c>
      <c r="B713" s="39" t="s">
        <v>305</v>
      </c>
      <c r="C713" s="40" t="s">
        <v>310</v>
      </c>
      <c r="D713" s="39" t="s">
        <v>47</v>
      </c>
      <c r="E713" s="40">
        <v>1</v>
      </c>
      <c r="F713" s="41"/>
      <c r="G713" s="39"/>
      <c r="H713" s="42"/>
    </row>
    <row r="714" ht="15.75" customHeight="1" spans="1:8">
      <c r="A714" s="43"/>
      <c r="B714" s="44"/>
      <c r="C714" s="45" t="s">
        <v>803</v>
      </c>
      <c r="D714" s="44"/>
      <c r="E714" s="45"/>
      <c r="F714" s="46"/>
      <c r="G714" s="44"/>
      <c r="H714" s="47">
        <f>H720</f>
        <v>5717610</v>
      </c>
    </row>
    <row r="715" ht="15.75" customHeight="1" spans="1:8">
      <c r="A715" s="48"/>
      <c r="B715" s="21" t="s">
        <v>527</v>
      </c>
      <c r="C715" s="22" t="s">
        <v>528</v>
      </c>
      <c r="D715" s="21" t="s">
        <v>107</v>
      </c>
      <c r="E715" s="49">
        <v>0.936</v>
      </c>
      <c r="F715" s="24">
        <v>3300000</v>
      </c>
      <c r="G715" s="50">
        <v>1</v>
      </c>
      <c r="H715" s="25">
        <f>E715*F715*G715</f>
        <v>3088800</v>
      </c>
    </row>
    <row r="716" ht="15.75" customHeight="1" spans="1:8">
      <c r="A716" s="48"/>
      <c r="B716" s="21" t="s">
        <v>524</v>
      </c>
      <c r="C716" s="22" t="s">
        <v>525</v>
      </c>
      <c r="D716" s="21" t="s">
        <v>107</v>
      </c>
      <c r="E716" s="49">
        <v>0.252</v>
      </c>
      <c r="F716" s="24">
        <v>3300000</v>
      </c>
      <c r="G716" s="50">
        <v>1</v>
      </c>
      <c r="H716" s="25">
        <f>E716*F716*G716</f>
        <v>831600</v>
      </c>
    </row>
    <row r="717" ht="15.75" customHeight="1" spans="1:8">
      <c r="A717" s="48"/>
      <c r="B717" s="21" t="s">
        <v>520</v>
      </c>
      <c r="C717" s="22" t="s">
        <v>521</v>
      </c>
      <c r="D717" s="21" t="s">
        <v>107</v>
      </c>
      <c r="E717" s="49">
        <v>0.402</v>
      </c>
      <c r="F717" s="24">
        <v>3300000</v>
      </c>
      <c r="G717" s="50">
        <v>1</v>
      </c>
      <c r="H717" s="25">
        <f>E717*F717*G717</f>
        <v>1326600</v>
      </c>
    </row>
    <row r="718" ht="15.75" customHeight="1" spans="1:8">
      <c r="A718" s="48"/>
      <c r="B718" s="21" t="s">
        <v>512</v>
      </c>
      <c r="C718" s="22" t="s">
        <v>513</v>
      </c>
      <c r="D718" s="21" t="s">
        <v>499</v>
      </c>
      <c r="E718" s="49">
        <v>18</v>
      </c>
      <c r="F718" s="24">
        <v>23000</v>
      </c>
      <c r="G718" s="50">
        <v>1</v>
      </c>
      <c r="H718" s="25">
        <f>E718*F718*G718</f>
        <v>414000</v>
      </c>
    </row>
    <row r="719" ht="15.75" customHeight="1" spans="1:8">
      <c r="A719" s="48"/>
      <c r="B719" s="21" t="s">
        <v>804</v>
      </c>
      <c r="C719" s="22" t="s">
        <v>805</v>
      </c>
      <c r="D719" s="21" t="s">
        <v>806</v>
      </c>
      <c r="E719" s="49">
        <v>1</v>
      </c>
      <c r="F719" s="24">
        <f>SUM(H715:H718)</f>
        <v>5661000</v>
      </c>
      <c r="G719" s="21"/>
      <c r="H719" s="25">
        <f>E719*F719/100</f>
        <v>56610</v>
      </c>
    </row>
    <row r="720" ht="15.75" customHeight="1" spans="1:8">
      <c r="A720" s="48"/>
      <c r="B720" s="21"/>
      <c r="C720" s="22" t="s">
        <v>903</v>
      </c>
      <c r="D720" s="21"/>
      <c r="E720" s="22"/>
      <c r="F720" s="24"/>
      <c r="G720" s="21"/>
      <c r="H720" s="25">
        <f>SUM(H715:H719)</f>
        <v>5717610</v>
      </c>
    </row>
    <row r="721" ht="15.75" customHeight="1" spans="1:8">
      <c r="A721" s="43"/>
      <c r="B721" s="44"/>
      <c r="C721" s="45" t="s">
        <v>802</v>
      </c>
      <c r="D721" s="44"/>
      <c r="E721" s="45"/>
      <c r="F721" s="46"/>
      <c r="G721" s="44"/>
      <c r="H721" s="47">
        <f>H722</f>
        <v>11050186.88</v>
      </c>
    </row>
    <row r="722" ht="15.75" customHeight="1" spans="1:8">
      <c r="A722" s="48"/>
      <c r="B722" s="21" t="s">
        <v>588</v>
      </c>
      <c r="C722" s="22" t="s">
        <v>589</v>
      </c>
      <c r="D722" s="21" t="s">
        <v>586</v>
      </c>
      <c r="E722" s="49">
        <v>36.56</v>
      </c>
      <c r="F722" s="24">
        <v>302248</v>
      </c>
      <c r="G722" s="50">
        <v>1</v>
      </c>
      <c r="H722" s="25">
        <f>E722*F722*G722</f>
        <v>11050186.88</v>
      </c>
    </row>
    <row r="723" ht="28.5" customHeight="1" spans="1:8">
      <c r="A723" s="51"/>
      <c r="B723" s="39"/>
      <c r="C723" s="40" t="s">
        <v>973</v>
      </c>
      <c r="D723" s="39" t="s">
        <v>919</v>
      </c>
      <c r="E723" s="52"/>
      <c r="F723" s="41"/>
      <c r="G723" s="39"/>
      <c r="H723" s="42">
        <f>H714+H721</f>
        <v>16767796.88</v>
      </c>
    </row>
    <row r="724" ht="15.75" customHeight="1" spans="1:8">
      <c r="A724" s="48"/>
      <c r="B724" s="21"/>
      <c r="C724" s="22" t="s">
        <v>921</v>
      </c>
      <c r="D724" s="21" t="str">
        <f>""</f>
        <v/>
      </c>
      <c r="E724" s="53"/>
      <c r="F724" s="24"/>
      <c r="G724" s="21"/>
      <c r="H724" s="25">
        <f>H727</f>
        <v>1257584.766</v>
      </c>
    </row>
    <row r="725" ht="15.75" customHeight="1" spans="1:8">
      <c r="A725" s="48"/>
      <c r="B725" s="21"/>
      <c r="C725" s="22" t="s">
        <v>974</v>
      </c>
      <c r="D725" s="21" t="s">
        <v>916</v>
      </c>
      <c r="E725" s="53" t="s">
        <v>924</v>
      </c>
      <c r="F725" s="24"/>
      <c r="G725" s="21"/>
      <c r="H725" s="25">
        <v>922228.8284</v>
      </c>
    </row>
    <row r="726" ht="40.5" customHeight="1" spans="1:8">
      <c r="A726" s="48"/>
      <c r="B726" s="21"/>
      <c r="C726" s="22" t="s">
        <v>975</v>
      </c>
      <c r="D726" s="21" t="s">
        <v>53</v>
      </c>
      <c r="E726" s="53" t="s">
        <v>927</v>
      </c>
      <c r="F726" s="24"/>
      <c r="G726" s="21"/>
      <c r="H726" s="25">
        <v>335355.9376</v>
      </c>
    </row>
    <row r="727" ht="28.5" customHeight="1" spans="1:8">
      <c r="A727" s="51"/>
      <c r="B727" s="39"/>
      <c r="C727" s="40" t="s">
        <v>976</v>
      </c>
      <c r="D727" s="39" t="s">
        <v>929</v>
      </c>
      <c r="E727" s="52"/>
      <c r="F727" s="41"/>
      <c r="G727" s="39"/>
      <c r="H727" s="42">
        <f>SUM(H725:H726)</f>
        <v>1257584.766</v>
      </c>
    </row>
    <row r="728" ht="28.5" customHeight="1" spans="1:8">
      <c r="A728" s="48"/>
      <c r="B728" s="21"/>
      <c r="C728" s="22" t="s">
        <v>977</v>
      </c>
      <c r="D728" s="21" t="s">
        <v>932</v>
      </c>
      <c r="E728" s="53" t="s">
        <v>924</v>
      </c>
      <c r="F728" s="24"/>
      <c r="G728" s="21"/>
      <c r="H728" s="25">
        <v>991395.99053</v>
      </c>
    </row>
    <row r="729" ht="28.5" customHeight="1" spans="1:8">
      <c r="A729" s="48"/>
      <c r="B729" s="21"/>
      <c r="C729" s="22" t="s">
        <v>978</v>
      </c>
      <c r="D729" s="21" t="s">
        <v>935</v>
      </c>
      <c r="E729" s="53"/>
      <c r="F729" s="24"/>
      <c r="G729" s="21"/>
      <c r="H729" s="25">
        <f>H723+H727+H728</f>
        <v>19016777.63653</v>
      </c>
    </row>
    <row r="730" ht="28.5" customHeight="1" spans="1:8">
      <c r="A730" s="48"/>
      <c r="B730" s="21"/>
      <c r="C730" s="22" t="s">
        <v>979</v>
      </c>
      <c r="D730" s="21" t="s">
        <v>939</v>
      </c>
      <c r="E730" s="54">
        <v>0.08</v>
      </c>
      <c r="F730" s="24"/>
      <c r="G730" s="21"/>
      <c r="H730" s="25">
        <f>E730*H729</f>
        <v>1521342.2109224</v>
      </c>
    </row>
    <row r="731" ht="28.5" customHeight="1" spans="1:8">
      <c r="A731" s="48"/>
      <c r="B731" s="21"/>
      <c r="C731" s="22" t="s">
        <v>980</v>
      </c>
      <c r="D731" s="21" t="s">
        <v>942</v>
      </c>
      <c r="E731" s="55"/>
      <c r="F731" s="24"/>
      <c r="G731" s="21"/>
      <c r="H731" s="25">
        <f>H729+H730</f>
        <v>20538119.8474524</v>
      </c>
    </row>
    <row r="732" ht="28.5" customHeight="1" spans="1:8">
      <c r="A732" s="48"/>
      <c r="B732" s="21"/>
      <c r="C732" s="22" t="s">
        <v>981</v>
      </c>
      <c r="D732" s="21" t="s">
        <v>946</v>
      </c>
      <c r="E732" s="55">
        <v>0.011</v>
      </c>
      <c r="F732" s="24"/>
      <c r="G732" s="21"/>
      <c r="H732" s="25">
        <f>E732*H731</f>
        <v>225919.318321976</v>
      </c>
    </row>
    <row r="733" ht="15.75" customHeight="1" spans="1:8">
      <c r="A733" s="56"/>
      <c r="B733" s="57"/>
      <c r="C733" s="57" t="s">
        <v>982</v>
      </c>
      <c r="D733" s="57" t="s">
        <v>949</v>
      </c>
      <c r="E733" s="58"/>
      <c r="F733" s="59"/>
      <c r="G733" s="57"/>
      <c r="H733" s="60">
        <f>H731+H732</f>
        <v>20764039.1657744</v>
      </c>
    </row>
    <row r="734" ht="53.25" customHeight="1" spans="1:8">
      <c r="A734" s="38">
        <v>38</v>
      </c>
      <c r="B734" s="39" t="s">
        <v>179</v>
      </c>
      <c r="C734" s="40" t="s">
        <v>180</v>
      </c>
      <c r="D734" s="39" t="s">
        <v>107</v>
      </c>
      <c r="E734" s="40">
        <v>1</v>
      </c>
      <c r="F734" s="41"/>
      <c r="G734" s="39"/>
      <c r="H734" s="42"/>
    </row>
    <row r="735" ht="15.75" customHeight="1" spans="1:8">
      <c r="A735" s="43"/>
      <c r="B735" s="44"/>
      <c r="C735" s="45" t="s">
        <v>803</v>
      </c>
      <c r="D735" s="44"/>
      <c r="E735" s="45"/>
      <c r="F735" s="46"/>
      <c r="G735" s="44"/>
      <c r="H735" s="47">
        <f>H740</f>
        <v>1427348.26225</v>
      </c>
    </row>
    <row r="736" ht="15.75" customHeight="1" spans="1:8">
      <c r="A736" s="48"/>
      <c r="B736" s="21" t="s">
        <v>574</v>
      </c>
      <c r="C736" s="22" t="s">
        <v>575</v>
      </c>
      <c r="D736" s="21" t="s">
        <v>499</v>
      </c>
      <c r="E736" s="49">
        <v>210.125</v>
      </c>
      <c r="F736" s="24">
        <v>1537.5</v>
      </c>
      <c r="G736" s="50">
        <v>1</v>
      </c>
      <c r="H736" s="25">
        <f>E736*F736*G736</f>
        <v>323067.1875</v>
      </c>
    </row>
    <row r="737" ht="15.75" customHeight="1" spans="1:8">
      <c r="A737" s="48"/>
      <c r="B737" s="21" t="s">
        <v>483</v>
      </c>
      <c r="C737" s="22" t="s">
        <v>484</v>
      </c>
      <c r="D737" s="21" t="s">
        <v>107</v>
      </c>
      <c r="E737" s="49">
        <v>0.562725</v>
      </c>
      <c r="F737" s="24">
        <v>747160</v>
      </c>
      <c r="G737" s="50">
        <v>1</v>
      </c>
      <c r="H737" s="25">
        <f>E737*F737*G737</f>
        <v>420445.611</v>
      </c>
    </row>
    <row r="738" ht="15.75" customHeight="1" spans="1:8">
      <c r="A738" s="48"/>
      <c r="B738" s="21" t="s">
        <v>508</v>
      </c>
      <c r="C738" s="22" t="s">
        <v>509</v>
      </c>
      <c r="D738" s="21" t="s">
        <v>107</v>
      </c>
      <c r="E738" s="49">
        <v>0.91225</v>
      </c>
      <c r="F738" s="24">
        <v>747295</v>
      </c>
      <c r="G738" s="50">
        <v>1</v>
      </c>
      <c r="H738" s="25">
        <f>E738*F738*G738</f>
        <v>681719.86375</v>
      </c>
    </row>
    <row r="739" ht="15.75" customHeight="1" spans="1:8">
      <c r="A739" s="48"/>
      <c r="B739" s="21" t="s">
        <v>530</v>
      </c>
      <c r="C739" s="22" t="s">
        <v>531</v>
      </c>
      <c r="D739" s="21" t="s">
        <v>532</v>
      </c>
      <c r="E739" s="49">
        <v>176.3</v>
      </c>
      <c r="F739" s="24">
        <v>12</v>
      </c>
      <c r="G739" s="50">
        <v>1</v>
      </c>
      <c r="H739" s="25">
        <f>E739*F739*G739</f>
        <v>2115.6</v>
      </c>
    </row>
    <row r="740" ht="15.75" customHeight="1" spans="1:8">
      <c r="A740" s="48"/>
      <c r="B740" s="21"/>
      <c r="C740" s="22" t="s">
        <v>903</v>
      </c>
      <c r="D740" s="21"/>
      <c r="E740" s="22"/>
      <c r="F740" s="24"/>
      <c r="G740" s="21"/>
      <c r="H740" s="25">
        <f>SUM(H736:H739)</f>
        <v>1427348.26225</v>
      </c>
    </row>
    <row r="741" ht="15.75" customHeight="1" spans="1:8">
      <c r="A741" s="43"/>
      <c r="B741" s="44"/>
      <c r="C741" s="45" t="s">
        <v>802</v>
      </c>
      <c r="D741" s="44"/>
      <c r="E741" s="45"/>
      <c r="F741" s="46"/>
      <c r="G741" s="44"/>
      <c r="H741" s="47">
        <f>H742</f>
        <v>323405.36</v>
      </c>
    </row>
    <row r="742" ht="15.75" customHeight="1" spans="1:8">
      <c r="A742" s="48"/>
      <c r="B742" s="21" t="s">
        <v>588</v>
      </c>
      <c r="C742" s="22" t="s">
        <v>589</v>
      </c>
      <c r="D742" s="21" t="s">
        <v>586</v>
      </c>
      <c r="E742" s="49">
        <v>1.07</v>
      </c>
      <c r="F742" s="24">
        <v>302248</v>
      </c>
      <c r="G742" s="50">
        <v>1</v>
      </c>
      <c r="H742" s="25">
        <f>E742*F742*G742</f>
        <v>323405.36</v>
      </c>
    </row>
    <row r="743" ht="15.75" customHeight="1" spans="1:8">
      <c r="A743" s="43"/>
      <c r="B743" s="44"/>
      <c r="C743" s="45" t="s">
        <v>807</v>
      </c>
      <c r="D743" s="44"/>
      <c r="E743" s="45"/>
      <c r="F743" s="46"/>
      <c r="G743" s="44"/>
      <c r="H743" s="47">
        <f>H746</f>
        <v>61179.832</v>
      </c>
    </row>
    <row r="744" ht="15.75" customHeight="1" spans="1:8">
      <c r="A744" s="48"/>
      <c r="B744" s="21" t="s">
        <v>650</v>
      </c>
      <c r="C744" s="22" t="s">
        <v>651</v>
      </c>
      <c r="D744" s="21" t="s">
        <v>596</v>
      </c>
      <c r="E744" s="49">
        <v>0.095</v>
      </c>
      <c r="F744" s="24">
        <v>356057</v>
      </c>
      <c r="G744" s="50">
        <v>1</v>
      </c>
      <c r="H744" s="25">
        <f>E744*F744*G744</f>
        <v>33825.415</v>
      </c>
    </row>
    <row r="745" ht="15.75" customHeight="1" spans="1:8">
      <c r="A745" s="48"/>
      <c r="B745" s="21" t="s">
        <v>635</v>
      </c>
      <c r="C745" s="22" t="s">
        <v>636</v>
      </c>
      <c r="D745" s="21" t="s">
        <v>596</v>
      </c>
      <c r="E745" s="49">
        <v>0.089</v>
      </c>
      <c r="F745" s="24">
        <v>307353</v>
      </c>
      <c r="G745" s="50">
        <v>1</v>
      </c>
      <c r="H745" s="25">
        <f>E745*F745*G745</f>
        <v>27354.417</v>
      </c>
    </row>
    <row r="746" ht="15.75" customHeight="1" spans="1:8">
      <c r="A746" s="48"/>
      <c r="B746" s="21"/>
      <c r="C746" s="22" t="s">
        <v>903</v>
      </c>
      <c r="D746" s="21"/>
      <c r="E746" s="22"/>
      <c r="F746" s="24"/>
      <c r="G746" s="21"/>
      <c r="H746" s="25">
        <f>SUM(H744:H745)</f>
        <v>61179.832</v>
      </c>
    </row>
    <row r="747" ht="28.5" customHeight="1" spans="1:8">
      <c r="A747" s="51"/>
      <c r="B747" s="39"/>
      <c r="C747" s="40" t="s">
        <v>973</v>
      </c>
      <c r="D747" s="39" t="s">
        <v>919</v>
      </c>
      <c r="E747" s="52"/>
      <c r="F747" s="41"/>
      <c r="G747" s="39"/>
      <c r="H747" s="42">
        <f>H735+H741+H743</f>
        <v>1811933.45425</v>
      </c>
    </row>
    <row r="748" ht="15.75" customHeight="1" spans="1:8">
      <c r="A748" s="48"/>
      <c r="B748" s="21"/>
      <c r="C748" s="22" t="s">
        <v>921</v>
      </c>
      <c r="D748" s="21" t="str">
        <f>""</f>
        <v/>
      </c>
      <c r="E748" s="53"/>
      <c r="F748" s="24"/>
      <c r="G748" s="21"/>
      <c r="H748" s="25">
        <f>H751</f>
        <v>135895.00906875</v>
      </c>
    </row>
    <row r="749" ht="15.75" customHeight="1" spans="1:8">
      <c r="A749" s="48"/>
      <c r="B749" s="21"/>
      <c r="C749" s="22" t="s">
        <v>974</v>
      </c>
      <c r="D749" s="21" t="s">
        <v>916</v>
      </c>
      <c r="E749" s="53" t="s">
        <v>924</v>
      </c>
      <c r="F749" s="24"/>
      <c r="G749" s="21"/>
      <c r="H749" s="25">
        <v>99656.33998375</v>
      </c>
    </row>
    <row r="750" ht="40.5" customHeight="1" spans="1:8">
      <c r="A750" s="48"/>
      <c r="B750" s="21"/>
      <c r="C750" s="22" t="s">
        <v>975</v>
      </c>
      <c r="D750" s="21" t="s">
        <v>53</v>
      </c>
      <c r="E750" s="53" t="s">
        <v>927</v>
      </c>
      <c r="F750" s="24"/>
      <c r="G750" s="21"/>
      <c r="H750" s="25">
        <v>36238.669085</v>
      </c>
    </row>
    <row r="751" ht="28.5" customHeight="1" spans="1:8">
      <c r="A751" s="51"/>
      <c r="B751" s="39"/>
      <c r="C751" s="40" t="s">
        <v>976</v>
      </c>
      <c r="D751" s="39" t="s">
        <v>929</v>
      </c>
      <c r="E751" s="52"/>
      <c r="F751" s="41"/>
      <c r="G751" s="39"/>
      <c r="H751" s="42">
        <f>SUM(H749:H750)</f>
        <v>135895.00906875</v>
      </c>
    </row>
    <row r="752" ht="28.5" customHeight="1" spans="1:8">
      <c r="A752" s="48"/>
      <c r="B752" s="21"/>
      <c r="C752" s="22" t="s">
        <v>977</v>
      </c>
      <c r="D752" s="21" t="s">
        <v>932</v>
      </c>
      <c r="E752" s="53" t="s">
        <v>924</v>
      </c>
      <c r="F752" s="24"/>
      <c r="G752" s="21"/>
      <c r="H752" s="25">
        <v>107130.565482531</v>
      </c>
    </row>
    <row r="753" ht="28.5" customHeight="1" spans="1:8">
      <c r="A753" s="48"/>
      <c r="B753" s="21"/>
      <c r="C753" s="22" t="s">
        <v>978</v>
      </c>
      <c r="D753" s="21" t="s">
        <v>935</v>
      </c>
      <c r="E753" s="53"/>
      <c r="F753" s="24"/>
      <c r="G753" s="21"/>
      <c r="H753" s="25">
        <f>H747+H751+H752</f>
        <v>2054959.02880128</v>
      </c>
    </row>
    <row r="754" ht="28.5" customHeight="1" spans="1:8">
      <c r="A754" s="48"/>
      <c r="B754" s="21"/>
      <c r="C754" s="22" t="s">
        <v>979</v>
      </c>
      <c r="D754" s="21" t="s">
        <v>939</v>
      </c>
      <c r="E754" s="54">
        <v>0.08</v>
      </c>
      <c r="F754" s="24"/>
      <c r="G754" s="21"/>
      <c r="H754" s="25">
        <f>E754*H753</f>
        <v>164396.722304103</v>
      </c>
    </row>
    <row r="755" ht="28.5" customHeight="1" spans="1:8">
      <c r="A755" s="48"/>
      <c r="B755" s="21"/>
      <c r="C755" s="22" t="s">
        <v>980</v>
      </c>
      <c r="D755" s="21" t="s">
        <v>942</v>
      </c>
      <c r="E755" s="55"/>
      <c r="F755" s="24"/>
      <c r="G755" s="21"/>
      <c r="H755" s="25">
        <f>H753+H754</f>
        <v>2219355.75110538</v>
      </c>
    </row>
    <row r="756" ht="28.5" customHeight="1" spans="1:8">
      <c r="A756" s="48"/>
      <c r="B756" s="21"/>
      <c r="C756" s="22" t="s">
        <v>981</v>
      </c>
      <c r="D756" s="21" t="s">
        <v>946</v>
      </c>
      <c r="E756" s="55">
        <v>0.011</v>
      </c>
      <c r="F756" s="24"/>
      <c r="G756" s="21"/>
      <c r="H756" s="25">
        <f>E756*H755</f>
        <v>24412.9132621592</v>
      </c>
    </row>
    <row r="757" ht="15.75" customHeight="1" spans="1:8">
      <c r="A757" s="56"/>
      <c r="B757" s="57"/>
      <c r="C757" s="57" t="s">
        <v>982</v>
      </c>
      <c r="D757" s="57" t="s">
        <v>949</v>
      </c>
      <c r="E757" s="58"/>
      <c r="F757" s="59"/>
      <c r="G757" s="57"/>
      <c r="H757" s="60">
        <f>H755+H756</f>
        <v>2243768.66436754</v>
      </c>
    </row>
    <row r="758" ht="40.5" customHeight="1" spans="1:8">
      <c r="A758" s="38">
        <v>39</v>
      </c>
      <c r="B758" s="39" t="s">
        <v>315</v>
      </c>
      <c r="C758" s="40" t="s">
        <v>316</v>
      </c>
      <c r="D758" s="39" t="s">
        <v>107</v>
      </c>
      <c r="E758" s="40">
        <v>1</v>
      </c>
      <c r="F758" s="41"/>
      <c r="G758" s="39"/>
      <c r="H758" s="42"/>
    </row>
    <row r="759" ht="15.75" customHeight="1" spans="1:8">
      <c r="A759" s="43"/>
      <c r="B759" s="44"/>
      <c r="C759" s="45" t="s">
        <v>803</v>
      </c>
      <c r="D759" s="44"/>
      <c r="E759" s="45"/>
      <c r="F759" s="46"/>
      <c r="G759" s="44"/>
      <c r="H759" s="47">
        <f>H765</f>
        <v>1221748.6656804</v>
      </c>
    </row>
    <row r="760" ht="15.75" customHeight="1" spans="1:8">
      <c r="A760" s="48"/>
      <c r="B760" s="21" t="s">
        <v>515</v>
      </c>
      <c r="C760" s="22" t="s">
        <v>516</v>
      </c>
      <c r="D760" s="21" t="s">
        <v>517</v>
      </c>
      <c r="E760" s="49">
        <v>550</v>
      </c>
      <c r="F760" s="24">
        <v>1470</v>
      </c>
      <c r="G760" s="50">
        <v>1</v>
      </c>
      <c r="H760" s="25">
        <f>E760*F760*G760</f>
        <v>808500</v>
      </c>
    </row>
    <row r="761" ht="15.75" customHeight="1" spans="1:8">
      <c r="A761" s="48"/>
      <c r="B761" s="21" t="s">
        <v>578</v>
      </c>
      <c r="C761" s="22" t="s">
        <v>579</v>
      </c>
      <c r="D761" s="21" t="s">
        <v>499</v>
      </c>
      <c r="E761" s="49">
        <v>87.12</v>
      </c>
      <c r="F761" s="24">
        <v>1556.019</v>
      </c>
      <c r="G761" s="50">
        <v>1</v>
      </c>
      <c r="H761" s="25">
        <f>E761*F761*G761</f>
        <v>135560.37528</v>
      </c>
    </row>
    <row r="762" ht="15.75" customHeight="1" spans="1:8">
      <c r="A762" s="48"/>
      <c r="B762" s="21" t="s">
        <v>479</v>
      </c>
      <c r="C762" s="22" t="s">
        <v>480</v>
      </c>
      <c r="D762" s="21" t="s">
        <v>107</v>
      </c>
      <c r="E762" s="49">
        <v>0.3927</v>
      </c>
      <c r="F762" s="24">
        <v>542160</v>
      </c>
      <c r="G762" s="50">
        <v>1</v>
      </c>
      <c r="H762" s="25">
        <f>E762*F762*G762</f>
        <v>212906.232</v>
      </c>
    </row>
    <row r="763" ht="15.75" customHeight="1" spans="1:8">
      <c r="A763" s="48"/>
      <c r="B763" s="21" t="s">
        <v>530</v>
      </c>
      <c r="C763" s="22" t="s">
        <v>531</v>
      </c>
      <c r="D763" s="21" t="s">
        <v>532</v>
      </c>
      <c r="E763" s="49">
        <v>90.75</v>
      </c>
      <c r="F763" s="24">
        <v>12</v>
      </c>
      <c r="G763" s="50">
        <v>1</v>
      </c>
      <c r="H763" s="25">
        <f>E763*F763*G763</f>
        <v>1089</v>
      </c>
    </row>
    <row r="764" ht="15.75" customHeight="1" spans="1:8">
      <c r="A764" s="48"/>
      <c r="B764" s="21" t="s">
        <v>804</v>
      </c>
      <c r="C764" s="22" t="s">
        <v>805</v>
      </c>
      <c r="D764" s="21" t="s">
        <v>806</v>
      </c>
      <c r="E764" s="49">
        <v>5.5</v>
      </c>
      <c r="F764" s="24">
        <f>SUM(H760:H763)</f>
        <v>1158055.60728</v>
      </c>
      <c r="G764" s="21"/>
      <c r="H764" s="25">
        <f>E764*F764/100</f>
        <v>63693.0584004</v>
      </c>
    </row>
    <row r="765" ht="15.75" customHeight="1" spans="1:8">
      <c r="A765" s="48"/>
      <c r="B765" s="21"/>
      <c r="C765" s="22" t="s">
        <v>903</v>
      </c>
      <c r="D765" s="21"/>
      <c r="E765" s="22"/>
      <c r="F765" s="24"/>
      <c r="G765" s="21"/>
      <c r="H765" s="25">
        <f>SUM(H760:H764)</f>
        <v>1221748.6656804</v>
      </c>
    </row>
    <row r="766" ht="15.75" customHeight="1" spans="1:8">
      <c r="A766" s="43"/>
      <c r="B766" s="44"/>
      <c r="C766" s="45" t="s">
        <v>802</v>
      </c>
      <c r="D766" s="44"/>
      <c r="E766" s="45"/>
      <c r="F766" s="46"/>
      <c r="G766" s="44"/>
      <c r="H766" s="47">
        <f>H767</f>
        <v>967193.6</v>
      </c>
    </row>
    <row r="767" ht="15.75" customHeight="1" spans="1:8">
      <c r="A767" s="48"/>
      <c r="B767" s="21" t="s">
        <v>588</v>
      </c>
      <c r="C767" s="22" t="s">
        <v>589</v>
      </c>
      <c r="D767" s="21" t="s">
        <v>586</v>
      </c>
      <c r="E767" s="49">
        <v>3.2</v>
      </c>
      <c r="F767" s="24">
        <v>302248</v>
      </c>
      <c r="G767" s="50">
        <v>1</v>
      </c>
      <c r="H767" s="25">
        <f>E767*F767*G767</f>
        <v>967193.6</v>
      </c>
    </row>
    <row r="768" ht="15.75" customHeight="1" spans="1:8">
      <c r="A768" s="43"/>
      <c r="B768" s="44"/>
      <c r="C768" s="45" t="s">
        <v>807</v>
      </c>
      <c r="D768" s="44"/>
      <c r="E768" s="45"/>
      <c r="F768" s="46"/>
      <c r="G768" s="44"/>
      <c r="H768" s="47">
        <f>H769</f>
        <v>12859.626</v>
      </c>
    </row>
    <row r="769" ht="15.75" customHeight="1" spans="1:8">
      <c r="A769" s="48"/>
      <c r="B769" s="21" t="s">
        <v>653</v>
      </c>
      <c r="C769" s="22" t="s">
        <v>654</v>
      </c>
      <c r="D769" s="21" t="s">
        <v>596</v>
      </c>
      <c r="E769" s="49">
        <v>0.039</v>
      </c>
      <c r="F769" s="24">
        <v>329734</v>
      </c>
      <c r="G769" s="50">
        <v>1</v>
      </c>
      <c r="H769" s="25">
        <f>E769*F769*G769</f>
        <v>12859.626</v>
      </c>
    </row>
    <row r="770" ht="28.5" customHeight="1" spans="1:8">
      <c r="A770" s="51"/>
      <c r="B770" s="39"/>
      <c r="C770" s="40" t="s">
        <v>973</v>
      </c>
      <c r="D770" s="39" t="s">
        <v>919</v>
      </c>
      <c r="E770" s="52"/>
      <c r="F770" s="41"/>
      <c r="G770" s="39"/>
      <c r="H770" s="42">
        <f>H759+H766+H768</f>
        <v>2201801.8916804</v>
      </c>
    </row>
    <row r="771" ht="15.75" customHeight="1" spans="1:8">
      <c r="A771" s="48"/>
      <c r="B771" s="21"/>
      <c r="C771" s="22" t="s">
        <v>921</v>
      </c>
      <c r="D771" s="21" t="str">
        <f>""</f>
        <v/>
      </c>
      <c r="E771" s="53"/>
      <c r="F771" s="24"/>
      <c r="G771" s="21"/>
      <c r="H771" s="25">
        <f>H774</f>
        <v>165135.14187603</v>
      </c>
    </row>
    <row r="772" ht="15.75" customHeight="1" spans="1:8">
      <c r="A772" s="48"/>
      <c r="B772" s="21"/>
      <c r="C772" s="22" t="s">
        <v>974</v>
      </c>
      <c r="D772" s="21" t="s">
        <v>916</v>
      </c>
      <c r="E772" s="53" t="s">
        <v>924</v>
      </c>
      <c r="F772" s="24"/>
      <c r="G772" s="21"/>
      <c r="H772" s="25">
        <v>121099.104042422</v>
      </c>
    </row>
    <row r="773" ht="40.5" customHeight="1" spans="1:8">
      <c r="A773" s="48"/>
      <c r="B773" s="21"/>
      <c r="C773" s="22" t="s">
        <v>975</v>
      </c>
      <c r="D773" s="21" t="s">
        <v>53</v>
      </c>
      <c r="E773" s="53" t="s">
        <v>927</v>
      </c>
      <c r="F773" s="24"/>
      <c r="G773" s="21"/>
      <c r="H773" s="25">
        <v>44036.037833608</v>
      </c>
    </row>
    <row r="774" ht="28.5" customHeight="1" spans="1:8">
      <c r="A774" s="51"/>
      <c r="B774" s="39"/>
      <c r="C774" s="40" t="s">
        <v>976</v>
      </c>
      <c r="D774" s="39" t="s">
        <v>929</v>
      </c>
      <c r="E774" s="52"/>
      <c r="F774" s="41"/>
      <c r="G774" s="39"/>
      <c r="H774" s="42">
        <f>SUM(H772:H773)</f>
        <v>165135.14187603</v>
      </c>
    </row>
    <row r="775" ht="28.5" customHeight="1" spans="1:8">
      <c r="A775" s="48"/>
      <c r="B775" s="21"/>
      <c r="C775" s="22" t="s">
        <v>977</v>
      </c>
      <c r="D775" s="21" t="s">
        <v>932</v>
      </c>
      <c r="E775" s="53" t="s">
        <v>924</v>
      </c>
      <c r="F775" s="24"/>
      <c r="G775" s="21"/>
      <c r="H775" s="25">
        <v>130181.536845604</v>
      </c>
    </row>
    <row r="776" ht="28.5" customHeight="1" spans="1:8">
      <c r="A776" s="48"/>
      <c r="B776" s="21"/>
      <c r="C776" s="22" t="s">
        <v>978</v>
      </c>
      <c r="D776" s="21" t="s">
        <v>935</v>
      </c>
      <c r="E776" s="53"/>
      <c r="F776" s="24"/>
      <c r="G776" s="21"/>
      <c r="H776" s="25">
        <f>H770+H774+H775</f>
        <v>2497118.57040203</v>
      </c>
    </row>
    <row r="777" ht="28.5" customHeight="1" spans="1:8">
      <c r="A777" s="48"/>
      <c r="B777" s="21"/>
      <c r="C777" s="22" t="s">
        <v>979</v>
      </c>
      <c r="D777" s="21" t="s">
        <v>939</v>
      </c>
      <c r="E777" s="54">
        <v>0.08</v>
      </c>
      <c r="F777" s="24"/>
      <c r="G777" s="21"/>
      <c r="H777" s="25">
        <f>E777*H776</f>
        <v>199769.485632163</v>
      </c>
    </row>
    <row r="778" ht="28.5" customHeight="1" spans="1:8">
      <c r="A778" s="48"/>
      <c r="B778" s="21"/>
      <c r="C778" s="22" t="s">
        <v>980</v>
      </c>
      <c r="D778" s="21" t="s">
        <v>942</v>
      </c>
      <c r="E778" s="55"/>
      <c r="F778" s="24"/>
      <c r="G778" s="21"/>
      <c r="H778" s="25">
        <f>H776+H777</f>
        <v>2696888.0560342</v>
      </c>
    </row>
    <row r="779" ht="28.5" customHeight="1" spans="1:8">
      <c r="A779" s="48"/>
      <c r="B779" s="21"/>
      <c r="C779" s="22" t="s">
        <v>981</v>
      </c>
      <c r="D779" s="21" t="s">
        <v>946</v>
      </c>
      <c r="E779" s="55">
        <v>0.011</v>
      </c>
      <c r="F779" s="24"/>
      <c r="G779" s="21"/>
      <c r="H779" s="25">
        <f>E779*H778</f>
        <v>29665.7686163762</v>
      </c>
    </row>
    <row r="780" ht="15.75" customHeight="1" spans="1:8">
      <c r="A780" s="56"/>
      <c r="B780" s="57"/>
      <c r="C780" s="57" t="s">
        <v>982</v>
      </c>
      <c r="D780" s="57" t="s">
        <v>949</v>
      </c>
      <c r="E780" s="58"/>
      <c r="F780" s="59"/>
      <c r="G780" s="57"/>
      <c r="H780" s="60">
        <f>H778+H779</f>
        <v>2726553.82465057</v>
      </c>
    </row>
    <row r="781" ht="28.5" customHeight="1" spans="1:8">
      <c r="A781" s="38">
        <v>40</v>
      </c>
      <c r="B781" s="39" t="s">
        <v>322</v>
      </c>
      <c r="C781" s="40" t="s">
        <v>323</v>
      </c>
      <c r="D781" s="39" t="s">
        <v>47</v>
      </c>
      <c r="E781" s="40">
        <v>1</v>
      </c>
      <c r="F781" s="41"/>
      <c r="G781" s="39"/>
      <c r="H781" s="42"/>
    </row>
    <row r="782" ht="15.75" customHeight="1" spans="1:8">
      <c r="A782" s="43"/>
      <c r="B782" s="44"/>
      <c r="C782" s="45" t="s">
        <v>803</v>
      </c>
      <c r="D782" s="44"/>
      <c r="E782" s="45"/>
      <c r="F782" s="46"/>
      <c r="G782" s="44"/>
      <c r="H782" s="47">
        <f>H788</f>
        <v>6797976.7</v>
      </c>
    </row>
    <row r="783" ht="15.75" customHeight="1" spans="1:8">
      <c r="A783" s="48"/>
      <c r="B783" s="21" t="s">
        <v>527</v>
      </c>
      <c r="C783" s="22" t="s">
        <v>528</v>
      </c>
      <c r="D783" s="21" t="s">
        <v>107</v>
      </c>
      <c r="E783" s="49">
        <v>0.794</v>
      </c>
      <c r="F783" s="24">
        <v>3300000</v>
      </c>
      <c r="G783" s="50">
        <v>1</v>
      </c>
      <c r="H783" s="25">
        <f>E783*F783*G783</f>
        <v>2620200</v>
      </c>
    </row>
    <row r="784" ht="15.75" customHeight="1" spans="1:8">
      <c r="A784" s="48"/>
      <c r="B784" s="21" t="s">
        <v>524</v>
      </c>
      <c r="C784" s="22" t="s">
        <v>525</v>
      </c>
      <c r="D784" s="21" t="s">
        <v>107</v>
      </c>
      <c r="E784" s="49">
        <v>0.189</v>
      </c>
      <c r="F784" s="24">
        <v>3300000</v>
      </c>
      <c r="G784" s="50">
        <v>1</v>
      </c>
      <c r="H784" s="25">
        <f>E784*F784*G784</f>
        <v>623700</v>
      </c>
    </row>
    <row r="785" ht="15.75" customHeight="1" spans="1:8">
      <c r="A785" s="48"/>
      <c r="B785" s="21" t="s">
        <v>520</v>
      </c>
      <c r="C785" s="22" t="s">
        <v>521</v>
      </c>
      <c r="D785" s="21" t="s">
        <v>107</v>
      </c>
      <c r="E785" s="49">
        <v>0.957</v>
      </c>
      <c r="F785" s="24">
        <v>3300000</v>
      </c>
      <c r="G785" s="50">
        <v>1</v>
      </c>
      <c r="H785" s="25">
        <f>E785*F785*G785</f>
        <v>3158100</v>
      </c>
    </row>
    <row r="786" ht="15.75" customHeight="1" spans="1:8">
      <c r="A786" s="48"/>
      <c r="B786" s="21" t="s">
        <v>512</v>
      </c>
      <c r="C786" s="22" t="s">
        <v>513</v>
      </c>
      <c r="D786" s="21" t="s">
        <v>499</v>
      </c>
      <c r="E786" s="49">
        <v>14.29</v>
      </c>
      <c r="F786" s="24">
        <v>23000</v>
      </c>
      <c r="G786" s="50">
        <v>1</v>
      </c>
      <c r="H786" s="25">
        <f>E786*F786*G786</f>
        <v>328670</v>
      </c>
    </row>
    <row r="787" ht="15.75" customHeight="1" spans="1:8">
      <c r="A787" s="48"/>
      <c r="B787" s="21" t="s">
        <v>804</v>
      </c>
      <c r="C787" s="22" t="s">
        <v>805</v>
      </c>
      <c r="D787" s="21" t="s">
        <v>806</v>
      </c>
      <c r="E787" s="49">
        <v>1</v>
      </c>
      <c r="F787" s="24">
        <f>SUM(H783:H786)</f>
        <v>6730670</v>
      </c>
      <c r="G787" s="21"/>
      <c r="H787" s="25">
        <f>E787*F787/100</f>
        <v>67306.7</v>
      </c>
    </row>
    <row r="788" ht="15.75" customHeight="1" spans="1:8">
      <c r="A788" s="48"/>
      <c r="B788" s="21"/>
      <c r="C788" s="22" t="s">
        <v>903</v>
      </c>
      <c r="D788" s="21"/>
      <c r="E788" s="22"/>
      <c r="F788" s="24"/>
      <c r="G788" s="21"/>
      <c r="H788" s="25">
        <f>SUM(H783:H787)</f>
        <v>6797976.7</v>
      </c>
    </row>
    <row r="789" ht="15.75" customHeight="1" spans="1:8">
      <c r="A789" s="43"/>
      <c r="B789" s="44"/>
      <c r="C789" s="45" t="s">
        <v>802</v>
      </c>
      <c r="D789" s="44"/>
      <c r="E789" s="45"/>
      <c r="F789" s="46"/>
      <c r="G789" s="44"/>
      <c r="H789" s="47">
        <f>H790</f>
        <v>8311820</v>
      </c>
    </row>
    <row r="790" ht="15.75" customHeight="1" spans="1:8">
      <c r="A790" s="48"/>
      <c r="B790" s="21" t="s">
        <v>588</v>
      </c>
      <c r="C790" s="22" t="s">
        <v>589</v>
      </c>
      <c r="D790" s="21" t="s">
        <v>586</v>
      </c>
      <c r="E790" s="49">
        <v>27.5</v>
      </c>
      <c r="F790" s="24">
        <v>302248</v>
      </c>
      <c r="G790" s="50">
        <v>1</v>
      </c>
      <c r="H790" s="25">
        <f>E790*F790*G790</f>
        <v>8311820</v>
      </c>
    </row>
    <row r="791" ht="28.5" customHeight="1" spans="1:8">
      <c r="A791" s="51"/>
      <c r="B791" s="39"/>
      <c r="C791" s="40" t="s">
        <v>973</v>
      </c>
      <c r="D791" s="39" t="s">
        <v>919</v>
      </c>
      <c r="E791" s="52"/>
      <c r="F791" s="41"/>
      <c r="G791" s="39"/>
      <c r="H791" s="42">
        <f>H782+H789</f>
        <v>15109796.7</v>
      </c>
    </row>
    <row r="792" ht="15.75" customHeight="1" spans="1:8">
      <c r="A792" s="48"/>
      <c r="B792" s="21"/>
      <c r="C792" s="22" t="s">
        <v>921</v>
      </c>
      <c r="D792" s="21" t="str">
        <f>""</f>
        <v/>
      </c>
      <c r="E792" s="53"/>
      <c r="F792" s="24"/>
      <c r="G792" s="21"/>
      <c r="H792" s="25">
        <f>H795</f>
        <v>1133234.7525</v>
      </c>
    </row>
    <row r="793" ht="15.75" customHeight="1" spans="1:8">
      <c r="A793" s="48"/>
      <c r="B793" s="21"/>
      <c r="C793" s="22" t="s">
        <v>974</v>
      </c>
      <c r="D793" s="21" t="s">
        <v>916</v>
      </c>
      <c r="E793" s="53" t="s">
        <v>924</v>
      </c>
      <c r="F793" s="24"/>
      <c r="G793" s="21"/>
      <c r="H793" s="25">
        <v>831038.8185</v>
      </c>
    </row>
    <row r="794" ht="40.5" customHeight="1" spans="1:8">
      <c r="A794" s="48"/>
      <c r="B794" s="21"/>
      <c r="C794" s="22" t="s">
        <v>975</v>
      </c>
      <c r="D794" s="21" t="s">
        <v>53</v>
      </c>
      <c r="E794" s="53" t="s">
        <v>927</v>
      </c>
      <c r="F794" s="24"/>
      <c r="G794" s="21"/>
      <c r="H794" s="25">
        <v>302195.934</v>
      </c>
    </row>
    <row r="795" ht="28.5" customHeight="1" spans="1:8">
      <c r="A795" s="51"/>
      <c r="B795" s="39"/>
      <c r="C795" s="40" t="s">
        <v>976</v>
      </c>
      <c r="D795" s="39" t="s">
        <v>929</v>
      </c>
      <c r="E795" s="52"/>
      <c r="F795" s="41"/>
      <c r="G795" s="39"/>
      <c r="H795" s="42">
        <f>SUM(H793:H794)</f>
        <v>1133234.7525</v>
      </c>
    </row>
    <row r="796" ht="28.5" customHeight="1" spans="1:8">
      <c r="A796" s="48"/>
      <c r="B796" s="21"/>
      <c r="C796" s="22" t="s">
        <v>977</v>
      </c>
      <c r="D796" s="21" t="s">
        <v>932</v>
      </c>
      <c r="E796" s="53" t="s">
        <v>924</v>
      </c>
      <c r="F796" s="24"/>
      <c r="G796" s="21"/>
      <c r="H796" s="25">
        <v>893366.7298875</v>
      </c>
    </row>
    <row r="797" ht="28.5" customHeight="1" spans="1:8">
      <c r="A797" s="48"/>
      <c r="B797" s="21"/>
      <c r="C797" s="22" t="s">
        <v>978</v>
      </c>
      <c r="D797" s="21" t="s">
        <v>935</v>
      </c>
      <c r="E797" s="53"/>
      <c r="F797" s="24"/>
      <c r="G797" s="21"/>
      <c r="H797" s="25">
        <f>H791+H795+H796</f>
        <v>17136398.1823875</v>
      </c>
    </row>
    <row r="798" ht="28.5" customHeight="1" spans="1:8">
      <c r="A798" s="48"/>
      <c r="B798" s="21"/>
      <c r="C798" s="22" t="s">
        <v>979</v>
      </c>
      <c r="D798" s="21" t="s">
        <v>939</v>
      </c>
      <c r="E798" s="54">
        <v>0.08</v>
      </c>
      <c r="F798" s="24"/>
      <c r="G798" s="21"/>
      <c r="H798" s="25">
        <f>E798*H797</f>
        <v>1370911.854591</v>
      </c>
    </row>
    <row r="799" ht="28.5" customHeight="1" spans="1:8">
      <c r="A799" s="48"/>
      <c r="B799" s="21"/>
      <c r="C799" s="22" t="s">
        <v>980</v>
      </c>
      <c r="D799" s="21" t="s">
        <v>942</v>
      </c>
      <c r="E799" s="55"/>
      <c r="F799" s="24"/>
      <c r="G799" s="21"/>
      <c r="H799" s="25">
        <f>H797+H798</f>
        <v>18507310.0369785</v>
      </c>
    </row>
    <row r="800" ht="28.5" customHeight="1" spans="1:8">
      <c r="A800" s="48"/>
      <c r="B800" s="21"/>
      <c r="C800" s="22" t="s">
        <v>981</v>
      </c>
      <c r="D800" s="21" t="s">
        <v>946</v>
      </c>
      <c r="E800" s="55">
        <v>0.011</v>
      </c>
      <c r="F800" s="24"/>
      <c r="G800" s="21"/>
      <c r="H800" s="25">
        <f>E800*H799</f>
        <v>203580.410406763</v>
      </c>
    </row>
    <row r="801" ht="15.75" customHeight="1" spans="1:8">
      <c r="A801" s="56"/>
      <c r="B801" s="57"/>
      <c r="C801" s="57" t="s">
        <v>982</v>
      </c>
      <c r="D801" s="57" t="s">
        <v>949</v>
      </c>
      <c r="E801" s="58"/>
      <c r="F801" s="59"/>
      <c r="G801" s="57"/>
      <c r="H801" s="60">
        <f>H799+H800</f>
        <v>18710890.4473853</v>
      </c>
    </row>
    <row r="802" ht="53.25" customHeight="1" spans="1:8">
      <c r="A802" s="38">
        <v>41</v>
      </c>
      <c r="B802" s="39" t="s">
        <v>327</v>
      </c>
      <c r="C802" s="40" t="s">
        <v>328</v>
      </c>
      <c r="D802" s="39" t="s">
        <v>188</v>
      </c>
      <c r="E802" s="40">
        <v>1</v>
      </c>
      <c r="F802" s="41"/>
      <c r="G802" s="39"/>
      <c r="H802" s="42"/>
    </row>
    <row r="803" ht="15.75" customHeight="1" spans="1:8">
      <c r="A803" s="43"/>
      <c r="B803" s="44"/>
      <c r="C803" s="45" t="s">
        <v>803</v>
      </c>
      <c r="D803" s="44"/>
      <c r="E803" s="45"/>
      <c r="F803" s="46"/>
      <c r="G803" s="44"/>
      <c r="H803" s="47">
        <f>H806</f>
        <v>17104900</v>
      </c>
    </row>
    <row r="804" ht="15.75" customHeight="1" spans="1:8">
      <c r="A804" s="48"/>
      <c r="B804" s="21" t="s">
        <v>558</v>
      </c>
      <c r="C804" s="22" t="s">
        <v>559</v>
      </c>
      <c r="D804" s="21" t="s">
        <v>499</v>
      </c>
      <c r="E804" s="49">
        <v>1005</v>
      </c>
      <c r="F804" s="24">
        <v>16700</v>
      </c>
      <c r="G804" s="50">
        <v>1</v>
      </c>
      <c r="H804" s="25">
        <f>E804*F804*G804</f>
        <v>16783500</v>
      </c>
    </row>
    <row r="805" ht="15.75" customHeight="1" spans="1:8">
      <c r="A805" s="48"/>
      <c r="B805" s="21" t="s">
        <v>501</v>
      </c>
      <c r="C805" s="22" t="s">
        <v>502</v>
      </c>
      <c r="D805" s="21" t="s">
        <v>499</v>
      </c>
      <c r="E805" s="49">
        <v>16.07</v>
      </c>
      <c r="F805" s="24">
        <v>20000</v>
      </c>
      <c r="G805" s="50">
        <v>1</v>
      </c>
      <c r="H805" s="25">
        <f>E805*F805*G805</f>
        <v>321400</v>
      </c>
    </row>
    <row r="806" ht="15.75" customHeight="1" spans="1:8">
      <c r="A806" s="48"/>
      <c r="B806" s="21"/>
      <c r="C806" s="22" t="s">
        <v>903</v>
      </c>
      <c r="D806" s="21"/>
      <c r="E806" s="22"/>
      <c r="F806" s="24"/>
      <c r="G806" s="21"/>
      <c r="H806" s="25">
        <f>SUM(H804:H805)</f>
        <v>17104900</v>
      </c>
    </row>
    <row r="807" ht="15.75" customHeight="1" spans="1:8">
      <c r="A807" s="43"/>
      <c r="B807" s="44"/>
      <c r="C807" s="45" t="s">
        <v>802</v>
      </c>
      <c r="D807" s="44"/>
      <c r="E807" s="45"/>
      <c r="F807" s="46"/>
      <c r="G807" s="44"/>
      <c r="H807" s="47">
        <f>H808</f>
        <v>4651596.72</v>
      </c>
    </row>
    <row r="808" ht="15.75" customHeight="1" spans="1:8">
      <c r="A808" s="48"/>
      <c r="B808" s="21" t="s">
        <v>588</v>
      </c>
      <c r="C808" s="22" t="s">
        <v>589</v>
      </c>
      <c r="D808" s="21" t="s">
        <v>586</v>
      </c>
      <c r="E808" s="49">
        <v>15.39</v>
      </c>
      <c r="F808" s="24">
        <v>302248</v>
      </c>
      <c r="G808" s="50">
        <v>1</v>
      </c>
      <c r="H808" s="25">
        <f>E808*F808*G808</f>
        <v>4651596.72</v>
      </c>
    </row>
    <row r="809" ht="15.75" customHeight="1" spans="1:8">
      <c r="A809" s="43"/>
      <c r="B809" s="44"/>
      <c r="C809" s="45" t="s">
        <v>807</v>
      </c>
      <c r="D809" s="44"/>
      <c r="E809" s="45"/>
      <c r="F809" s="46"/>
      <c r="G809" s="44"/>
      <c r="H809" s="47">
        <f>H810</f>
        <v>126511.6</v>
      </c>
    </row>
    <row r="810" ht="15.75" customHeight="1" spans="1:8">
      <c r="A810" s="48"/>
      <c r="B810" s="21" t="s">
        <v>620</v>
      </c>
      <c r="C810" s="22" t="s">
        <v>621</v>
      </c>
      <c r="D810" s="21" t="s">
        <v>596</v>
      </c>
      <c r="E810" s="49">
        <v>0.4</v>
      </c>
      <c r="F810" s="24">
        <v>316279</v>
      </c>
      <c r="G810" s="50">
        <v>1</v>
      </c>
      <c r="H810" s="25">
        <f>E810*F810*G810</f>
        <v>126511.6</v>
      </c>
    </row>
    <row r="811" ht="28.5" customHeight="1" spans="1:8">
      <c r="A811" s="51"/>
      <c r="B811" s="39"/>
      <c r="C811" s="40" t="s">
        <v>973</v>
      </c>
      <c r="D811" s="39" t="s">
        <v>919</v>
      </c>
      <c r="E811" s="52"/>
      <c r="F811" s="41"/>
      <c r="G811" s="39"/>
      <c r="H811" s="42">
        <f>H803+H807+H809</f>
        <v>21883008.32</v>
      </c>
    </row>
    <row r="812" ht="15.75" customHeight="1" spans="1:8">
      <c r="A812" s="48"/>
      <c r="B812" s="21"/>
      <c r="C812" s="22" t="s">
        <v>921</v>
      </c>
      <c r="D812" s="21" t="str">
        <f>""</f>
        <v/>
      </c>
      <c r="E812" s="53"/>
      <c r="F812" s="24"/>
      <c r="G812" s="21"/>
      <c r="H812" s="25">
        <f>H815</f>
        <v>1641225.624</v>
      </c>
    </row>
    <row r="813" ht="15.75" customHeight="1" spans="1:8">
      <c r="A813" s="48"/>
      <c r="B813" s="21"/>
      <c r="C813" s="22" t="s">
        <v>974</v>
      </c>
      <c r="D813" s="21" t="s">
        <v>916</v>
      </c>
      <c r="E813" s="53" t="s">
        <v>924</v>
      </c>
      <c r="F813" s="24"/>
      <c r="G813" s="21"/>
      <c r="H813" s="25">
        <v>1203565.4576</v>
      </c>
    </row>
    <row r="814" ht="40.5" customHeight="1" spans="1:8">
      <c r="A814" s="48"/>
      <c r="B814" s="21"/>
      <c r="C814" s="22" t="s">
        <v>975</v>
      </c>
      <c r="D814" s="21" t="s">
        <v>53</v>
      </c>
      <c r="E814" s="53" t="s">
        <v>927</v>
      </c>
      <c r="F814" s="24"/>
      <c r="G814" s="21"/>
      <c r="H814" s="25">
        <v>437660.1664</v>
      </c>
    </row>
    <row r="815" ht="28.5" customHeight="1" spans="1:8">
      <c r="A815" s="51"/>
      <c r="B815" s="39"/>
      <c r="C815" s="40" t="s">
        <v>976</v>
      </c>
      <c r="D815" s="39" t="s">
        <v>929</v>
      </c>
      <c r="E815" s="52"/>
      <c r="F815" s="41"/>
      <c r="G815" s="39"/>
      <c r="H815" s="42">
        <f>SUM(H813:H814)</f>
        <v>1641225.624</v>
      </c>
    </row>
    <row r="816" ht="28.5" customHeight="1" spans="1:8">
      <c r="A816" s="48"/>
      <c r="B816" s="21"/>
      <c r="C816" s="22" t="s">
        <v>977</v>
      </c>
      <c r="D816" s="21" t="s">
        <v>932</v>
      </c>
      <c r="E816" s="53" t="s">
        <v>924</v>
      </c>
      <c r="F816" s="24"/>
      <c r="G816" s="21"/>
      <c r="H816" s="25">
        <v>1293832.86692</v>
      </c>
    </row>
    <row r="817" ht="28.5" customHeight="1" spans="1:8">
      <c r="A817" s="48"/>
      <c r="B817" s="21"/>
      <c r="C817" s="22" t="s">
        <v>978</v>
      </c>
      <c r="D817" s="21" t="s">
        <v>935</v>
      </c>
      <c r="E817" s="53"/>
      <c r="F817" s="24"/>
      <c r="G817" s="21"/>
      <c r="H817" s="25">
        <f>H811+H815+H816</f>
        <v>24818066.81092</v>
      </c>
    </row>
    <row r="818" ht="28.5" customHeight="1" spans="1:8">
      <c r="A818" s="48"/>
      <c r="B818" s="21"/>
      <c r="C818" s="22" t="s">
        <v>979</v>
      </c>
      <c r="D818" s="21" t="s">
        <v>939</v>
      </c>
      <c r="E818" s="54">
        <v>0.08</v>
      </c>
      <c r="F818" s="24"/>
      <c r="G818" s="21"/>
      <c r="H818" s="25">
        <f>E818*H817</f>
        <v>1985445.3448736</v>
      </c>
    </row>
    <row r="819" ht="28.5" customHeight="1" spans="1:8">
      <c r="A819" s="48"/>
      <c r="B819" s="21"/>
      <c r="C819" s="22" t="s">
        <v>980</v>
      </c>
      <c r="D819" s="21" t="s">
        <v>942</v>
      </c>
      <c r="E819" s="55"/>
      <c r="F819" s="24"/>
      <c r="G819" s="21"/>
      <c r="H819" s="25">
        <f>H817+H818</f>
        <v>26803512.1557936</v>
      </c>
    </row>
    <row r="820" ht="28.5" customHeight="1" spans="1:8">
      <c r="A820" s="48"/>
      <c r="B820" s="21"/>
      <c r="C820" s="22" t="s">
        <v>981</v>
      </c>
      <c r="D820" s="21" t="s">
        <v>946</v>
      </c>
      <c r="E820" s="55">
        <v>0.011</v>
      </c>
      <c r="F820" s="24"/>
      <c r="G820" s="21"/>
      <c r="H820" s="25">
        <f>E820*H819</f>
        <v>294838.63371373</v>
      </c>
    </row>
    <row r="821" ht="15.75" customHeight="1" spans="1:8">
      <c r="A821" s="56"/>
      <c r="B821" s="57"/>
      <c r="C821" s="57" t="s">
        <v>982</v>
      </c>
      <c r="D821" s="57" t="s">
        <v>949</v>
      </c>
      <c r="E821" s="58"/>
      <c r="F821" s="59"/>
      <c r="G821" s="57"/>
      <c r="H821" s="60">
        <f>H819+H820</f>
        <v>27098350.7895073</v>
      </c>
    </row>
    <row r="822" ht="53.25" customHeight="1" spans="1:8">
      <c r="A822" s="38">
        <v>42</v>
      </c>
      <c r="B822" s="39" t="s">
        <v>333</v>
      </c>
      <c r="C822" s="40" t="s">
        <v>334</v>
      </c>
      <c r="D822" s="39" t="s">
        <v>188</v>
      </c>
      <c r="E822" s="40">
        <v>1</v>
      </c>
      <c r="F822" s="41"/>
      <c r="G822" s="39"/>
      <c r="H822" s="42"/>
    </row>
    <row r="823" ht="15.75" customHeight="1" spans="1:8">
      <c r="A823" s="43"/>
      <c r="B823" s="44"/>
      <c r="C823" s="45" t="s">
        <v>803</v>
      </c>
      <c r="D823" s="44"/>
      <c r="E823" s="45"/>
      <c r="F823" s="46"/>
      <c r="G823" s="44"/>
      <c r="H823" s="47">
        <f>H827</f>
        <v>17082100</v>
      </c>
    </row>
    <row r="824" ht="15.75" customHeight="1" spans="1:8">
      <c r="A824" s="48"/>
      <c r="B824" s="21" t="s">
        <v>562</v>
      </c>
      <c r="C824" s="22" t="s">
        <v>563</v>
      </c>
      <c r="D824" s="21" t="s">
        <v>499</v>
      </c>
      <c r="E824" s="49">
        <v>1020</v>
      </c>
      <c r="F824" s="24">
        <v>16450</v>
      </c>
      <c r="G824" s="50">
        <v>1</v>
      </c>
      <c r="H824" s="25">
        <f>E824*F824*G824</f>
        <v>16779000</v>
      </c>
    </row>
    <row r="825" ht="15.75" customHeight="1" spans="1:8">
      <c r="A825" s="48"/>
      <c r="B825" s="21" t="s">
        <v>501</v>
      </c>
      <c r="C825" s="22" t="s">
        <v>502</v>
      </c>
      <c r="D825" s="21" t="s">
        <v>499</v>
      </c>
      <c r="E825" s="49">
        <v>9.28</v>
      </c>
      <c r="F825" s="24">
        <v>20000</v>
      </c>
      <c r="G825" s="50">
        <v>1</v>
      </c>
      <c r="H825" s="25">
        <f>E825*F825*G825</f>
        <v>185600</v>
      </c>
    </row>
    <row r="826" ht="15.75" customHeight="1" spans="1:8">
      <c r="A826" s="48"/>
      <c r="B826" s="21" t="s">
        <v>546</v>
      </c>
      <c r="C826" s="22" t="s">
        <v>547</v>
      </c>
      <c r="D826" s="21" t="s">
        <v>499</v>
      </c>
      <c r="E826" s="49">
        <v>4.7</v>
      </c>
      <c r="F826" s="24">
        <v>25000</v>
      </c>
      <c r="G826" s="50">
        <v>1</v>
      </c>
      <c r="H826" s="25">
        <f>E826*F826*G826</f>
        <v>117500</v>
      </c>
    </row>
    <row r="827" ht="15.75" customHeight="1" spans="1:8">
      <c r="A827" s="48"/>
      <c r="B827" s="21"/>
      <c r="C827" s="22" t="s">
        <v>903</v>
      </c>
      <c r="D827" s="21"/>
      <c r="E827" s="22"/>
      <c r="F827" s="24"/>
      <c r="G827" s="21"/>
      <c r="H827" s="25">
        <f>SUM(H824:H826)</f>
        <v>17082100</v>
      </c>
    </row>
    <row r="828" ht="15.75" customHeight="1" spans="1:8">
      <c r="A828" s="43"/>
      <c r="B828" s="44"/>
      <c r="C828" s="45" t="s">
        <v>802</v>
      </c>
      <c r="D828" s="44"/>
      <c r="E828" s="45"/>
      <c r="F828" s="46"/>
      <c r="G828" s="44"/>
      <c r="H828" s="47">
        <f>H829</f>
        <v>2792771.52</v>
      </c>
    </row>
    <row r="829" ht="15.75" customHeight="1" spans="1:8">
      <c r="A829" s="48"/>
      <c r="B829" s="21" t="s">
        <v>588</v>
      </c>
      <c r="C829" s="22" t="s">
        <v>589</v>
      </c>
      <c r="D829" s="21" t="s">
        <v>586</v>
      </c>
      <c r="E829" s="49">
        <v>9.24</v>
      </c>
      <c r="F829" s="24">
        <v>302248</v>
      </c>
      <c r="G829" s="50">
        <v>1</v>
      </c>
      <c r="H829" s="25">
        <f>E829*F829*G829</f>
        <v>2792771.52</v>
      </c>
    </row>
    <row r="830" ht="15.75" customHeight="1" spans="1:8">
      <c r="A830" s="43"/>
      <c r="B830" s="44"/>
      <c r="C830" s="45" t="s">
        <v>807</v>
      </c>
      <c r="D830" s="44"/>
      <c r="E830" s="45"/>
      <c r="F830" s="46"/>
      <c r="G830" s="44"/>
      <c r="H830" s="47">
        <f>H833</f>
        <v>620170.866</v>
      </c>
    </row>
    <row r="831" ht="15.75" customHeight="1" spans="1:8">
      <c r="A831" s="48"/>
      <c r="B831" s="21" t="s">
        <v>644</v>
      </c>
      <c r="C831" s="22" t="s">
        <v>645</v>
      </c>
      <c r="D831" s="21" t="s">
        <v>596</v>
      </c>
      <c r="E831" s="49">
        <v>1.133</v>
      </c>
      <c r="F831" s="24">
        <v>458042</v>
      </c>
      <c r="G831" s="50">
        <v>1</v>
      </c>
      <c r="H831" s="25">
        <f>E831*F831*G831</f>
        <v>518961.586</v>
      </c>
    </row>
    <row r="832" ht="15.75" customHeight="1" spans="1:8">
      <c r="A832" s="48"/>
      <c r="B832" s="21" t="s">
        <v>620</v>
      </c>
      <c r="C832" s="22" t="s">
        <v>621</v>
      </c>
      <c r="D832" s="21" t="s">
        <v>596</v>
      </c>
      <c r="E832" s="49">
        <v>0.32</v>
      </c>
      <c r="F832" s="24">
        <v>316279</v>
      </c>
      <c r="G832" s="50">
        <v>1</v>
      </c>
      <c r="H832" s="25">
        <f>E832*F832*G832</f>
        <v>101209.28</v>
      </c>
    </row>
    <row r="833" ht="15.75" customHeight="1" spans="1:8">
      <c r="A833" s="48"/>
      <c r="B833" s="21"/>
      <c r="C833" s="22" t="s">
        <v>903</v>
      </c>
      <c r="D833" s="21"/>
      <c r="E833" s="22"/>
      <c r="F833" s="24"/>
      <c r="G833" s="21"/>
      <c r="H833" s="25">
        <f>SUM(H831:H832)</f>
        <v>620170.866</v>
      </c>
    </row>
    <row r="834" ht="28.5" customHeight="1" spans="1:8">
      <c r="A834" s="51"/>
      <c r="B834" s="39"/>
      <c r="C834" s="40" t="s">
        <v>973</v>
      </c>
      <c r="D834" s="39" t="s">
        <v>919</v>
      </c>
      <c r="E834" s="52"/>
      <c r="F834" s="41"/>
      <c r="G834" s="39"/>
      <c r="H834" s="42">
        <f>H823+H828+H830</f>
        <v>20495042.386</v>
      </c>
    </row>
    <row r="835" ht="15.75" customHeight="1" spans="1:8">
      <c r="A835" s="48"/>
      <c r="B835" s="21"/>
      <c r="C835" s="22" t="s">
        <v>921</v>
      </c>
      <c r="D835" s="21" t="str">
        <f>""</f>
        <v/>
      </c>
      <c r="E835" s="53"/>
      <c r="F835" s="24"/>
      <c r="G835" s="21"/>
      <c r="H835" s="25">
        <f>H838</f>
        <v>1537128.17895</v>
      </c>
    </row>
    <row r="836" ht="15.75" customHeight="1" spans="1:8">
      <c r="A836" s="48"/>
      <c r="B836" s="21"/>
      <c r="C836" s="22" t="s">
        <v>974</v>
      </c>
      <c r="D836" s="21" t="s">
        <v>916</v>
      </c>
      <c r="E836" s="53" t="s">
        <v>924</v>
      </c>
      <c r="F836" s="24"/>
      <c r="G836" s="21"/>
      <c r="H836" s="25">
        <v>1127227.33123</v>
      </c>
    </row>
    <row r="837" ht="40.5" customHeight="1" spans="1:8">
      <c r="A837" s="48"/>
      <c r="B837" s="21"/>
      <c r="C837" s="22" t="s">
        <v>975</v>
      </c>
      <c r="D837" s="21" t="s">
        <v>53</v>
      </c>
      <c r="E837" s="53" t="s">
        <v>927</v>
      </c>
      <c r="F837" s="24"/>
      <c r="G837" s="21"/>
      <c r="H837" s="25">
        <v>409900.84772</v>
      </c>
    </row>
    <row r="838" ht="28.5" customHeight="1" spans="1:8">
      <c r="A838" s="51"/>
      <c r="B838" s="39"/>
      <c r="C838" s="40" t="s">
        <v>976</v>
      </c>
      <c r="D838" s="39" t="s">
        <v>929</v>
      </c>
      <c r="E838" s="52"/>
      <c r="F838" s="41"/>
      <c r="G838" s="39"/>
      <c r="H838" s="42">
        <f>SUM(H836:H837)</f>
        <v>1537128.17895</v>
      </c>
    </row>
    <row r="839" ht="28.5" customHeight="1" spans="1:8">
      <c r="A839" s="48"/>
      <c r="B839" s="21"/>
      <c r="C839" s="22" t="s">
        <v>977</v>
      </c>
      <c r="D839" s="21" t="s">
        <v>932</v>
      </c>
      <c r="E839" s="53" t="s">
        <v>924</v>
      </c>
      <c r="F839" s="24"/>
      <c r="G839" s="21"/>
      <c r="H839" s="25">
        <v>1211769.38107225</v>
      </c>
    </row>
    <row r="840" ht="28.5" customHeight="1" spans="1:8">
      <c r="A840" s="48"/>
      <c r="B840" s="21"/>
      <c r="C840" s="22" t="s">
        <v>978</v>
      </c>
      <c r="D840" s="21" t="s">
        <v>935</v>
      </c>
      <c r="E840" s="53"/>
      <c r="F840" s="24"/>
      <c r="G840" s="21"/>
      <c r="H840" s="25">
        <f>H834+H838+H839</f>
        <v>23243939.9460222</v>
      </c>
    </row>
    <row r="841" ht="28.5" customHeight="1" spans="1:8">
      <c r="A841" s="48"/>
      <c r="B841" s="21"/>
      <c r="C841" s="22" t="s">
        <v>979</v>
      </c>
      <c r="D841" s="21" t="s">
        <v>939</v>
      </c>
      <c r="E841" s="54">
        <v>0.08</v>
      </c>
      <c r="F841" s="24"/>
      <c r="G841" s="21"/>
      <c r="H841" s="25">
        <f>E841*H840</f>
        <v>1859515.19568178</v>
      </c>
    </row>
    <row r="842" ht="28.5" customHeight="1" spans="1:8">
      <c r="A842" s="48"/>
      <c r="B842" s="21"/>
      <c r="C842" s="22" t="s">
        <v>980</v>
      </c>
      <c r="D842" s="21" t="s">
        <v>942</v>
      </c>
      <c r="E842" s="55"/>
      <c r="F842" s="24"/>
      <c r="G842" s="21"/>
      <c r="H842" s="25">
        <f>H840+H841</f>
        <v>25103455.141704</v>
      </c>
    </row>
    <row r="843" ht="28.5" customHeight="1" spans="1:8">
      <c r="A843" s="48"/>
      <c r="B843" s="21"/>
      <c r="C843" s="22" t="s">
        <v>981</v>
      </c>
      <c r="D843" s="21" t="s">
        <v>946</v>
      </c>
      <c r="E843" s="55">
        <v>0.011</v>
      </c>
      <c r="F843" s="24"/>
      <c r="G843" s="21"/>
      <c r="H843" s="25">
        <f>E843*H842</f>
        <v>276138.006558744</v>
      </c>
    </row>
    <row r="844" ht="15.75" customHeight="1" spans="1:8">
      <c r="A844" s="56"/>
      <c r="B844" s="57"/>
      <c r="C844" s="57" t="s">
        <v>982</v>
      </c>
      <c r="D844" s="57" t="s">
        <v>949</v>
      </c>
      <c r="E844" s="58"/>
      <c r="F844" s="59"/>
      <c r="G844" s="57"/>
      <c r="H844" s="60">
        <f>H842+H843</f>
        <v>25379593.1482628</v>
      </c>
    </row>
    <row r="845" ht="53.25" customHeight="1" spans="1:8">
      <c r="A845" s="38">
        <v>43</v>
      </c>
      <c r="B845" s="39" t="s">
        <v>341</v>
      </c>
      <c r="C845" s="40" t="s">
        <v>342</v>
      </c>
      <c r="D845" s="39" t="s">
        <v>107</v>
      </c>
      <c r="E845" s="40">
        <v>1</v>
      </c>
      <c r="F845" s="41"/>
      <c r="G845" s="39"/>
      <c r="H845" s="42"/>
    </row>
    <row r="846" ht="15.75" customHeight="1" spans="1:8">
      <c r="A846" s="43"/>
      <c r="B846" s="44"/>
      <c r="C846" s="45" t="s">
        <v>803</v>
      </c>
      <c r="D846" s="44"/>
      <c r="E846" s="45"/>
      <c r="F846" s="46"/>
      <c r="G846" s="44"/>
      <c r="H846" s="47">
        <f>H852</f>
        <v>1501732.9729465</v>
      </c>
    </row>
    <row r="847" ht="15.75" customHeight="1" spans="1:8">
      <c r="A847" s="48"/>
      <c r="B847" s="21" t="s">
        <v>578</v>
      </c>
      <c r="C847" s="22" t="s">
        <v>579</v>
      </c>
      <c r="D847" s="21" t="s">
        <v>499</v>
      </c>
      <c r="E847" s="49">
        <v>265.475</v>
      </c>
      <c r="F847" s="24">
        <v>1556.019</v>
      </c>
      <c r="G847" s="50">
        <v>1</v>
      </c>
      <c r="H847" s="25">
        <f>E847*F847*G847</f>
        <v>413084.144025</v>
      </c>
    </row>
    <row r="848" ht="15.75" customHeight="1" spans="1:8">
      <c r="A848" s="48"/>
      <c r="B848" s="21" t="s">
        <v>483</v>
      </c>
      <c r="C848" s="22" t="s">
        <v>484</v>
      </c>
      <c r="D848" s="21" t="s">
        <v>107</v>
      </c>
      <c r="E848" s="49">
        <v>0.5412</v>
      </c>
      <c r="F848" s="24">
        <v>747160</v>
      </c>
      <c r="G848" s="50">
        <v>1</v>
      </c>
      <c r="H848" s="25">
        <f>E848*F848*G848</f>
        <v>404362.992</v>
      </c>
    </row>
    <row r="849" ht="15.75" customHeight="1" spans="1:8">
      <c r="A849" s="48"/>
      <c r="B849" s="21" t="s">
        <v>504</v>
      </c>
      <c r="C849" s="22" t="s">
        <v>505</v>
      </c>
      <c r="D849" s="21" t="s">
        <v>107</v>
      </c>
      <c r="E849" s="49">
        <v>0.892775</v>
      </c>
      <c r="F849" s="24">
        <v>747295</v>
      </c>
      <c r="G849" s="50">
        <v>1</v>
      </c>
      <c r="H849" s="25">
        <f>E849*F849*G849</f>
        <v>667166.293625</v>
      </c>
    </row>
    <row r="850" ht="15.75" customHeight="1" spans="1:8">
      <c r="A850" s="48"/>
      <c r="B850" s="21" t="s">
        <v>530</v>
      </c>
      <c r="C850" s="22" t="s">
        <v>531</v>
      </c>
      <c r="D850" s="21" t="s">
        <v>532</v>
      </c>
      <c r="E850" s="49">
        <v>187.575</v>
      </c>
      <c r="F850" s="24">
        <v>12</v>
      </c>
      <c r="G850" s="50">
        <v>1</v>
      </c>
      <c r="H850" s="25">
        <f>E850*F850*G850</f>
        <v>2250.9</v>
      </c>
    </row>
    <row r="851" ht="15.75" customHeight="1" spans="1:8">
      <c r="A851" s="48"/>
      <c r="B851" s="21" t="s">
        <v>804</v>
      </c>
      <c r="C851" s="22" t="s">
        <v>805</v>
      </c>
      <c r="D851" s="21" t="s">
        <v>806</v>
      </c>
      <c r="E851" s="49">
        <v>1</v>
      </c>
      <c r="F851" s="24">
        <f>SUM(H847:H850)</f>
        <v>1486864.32965</v>
      </c>
      <c r="G851" s="21"/>
      <c r="H851" s="25">
        <f>E851*F851/100</f>
        <v>14868.6432965</v>
      </c>
    </row>
    <row r="852" ht="15.75" customHeight="1" spans="1:8">
      <c r="A852" s="48"/>
      <c r="B852" s="21"/>
      <c r="C852" s="22" t="s">
        <v>903</v>
      </c>
      <c r="D852" s="21"/>
      <c r="E852" s="22"/>
      <c r="F852" s="24"/>
      <c r="G852" s="21"/>
      <c r="H852" s="25">
        <f>SUM(H847:H851)</f>
        <v>1501732.9729465</v>
      </c>
    </row>
    <row r="853" ht="15.75" customHeight="1" spans="1:8">
      <c r="A853" s="43"/>
      <c r="B853" s="44"/>
      <c r="C853" s="45" t="s">
        <v>802</v>
      </c>
      <c r="D853" s="44"/>
      <c r="E853" s="45"/>
      <c r="F853" s="46"/>
      <c r="G853" s="44"/>
      <c r="H853" s="47">
        <f>H854</f>
        <v>807002.16</v>
      </c>
    </row>
    <row r="854" ht="15.75" customHeight="1" spans="1:8">
      <c r="A854" s="48"/>
      <c r="B854" s="21" t="s">
        <v>588</v>
      </c>
      <c r="C854" s="22" t="s">
        <v>589</v>
      </c>
      <c r="D854" s="21" t="s">
        <v>586</v>
      </c>
      <c r="E854" s="49">
        <v>2.67</v>
      </c>
      <c r="F854" s="24">
        <v>302248</v>
      </c>
      <c r="G854" s="50">
        <v>1</v>
      </c>
      <c r="H854" s="25">
        <f>E854*F854*G854</f>
        <v>807002.16</v>
      </c>
    </row>
    <row r="855" ht="15.75" customHeight="1" spans="1:8">
      <c r="A855" s="43"/>
      <c r="B855" s="44"/>
      <c r="C855" s="45" t="s">
        <v>807</v>
      </c>
      <c r="D855" s="44"/>
      <c r="E855" s="45"/>
      <c r="F855" s="46"/>
      <c r="G855" s="44"/>
      <c r="H855" s="47">
        <f>H858</f>
        <v>89898.655</v>
      </c>
    </row>
    <row r="856" ht="15.75" customHeight="1" spans="1:8">
      <c r="A856" s="48"/>
      <c r="B856" s="21" t="s">
        <v>650</v>
      </c>
      <c r="C856" s="22" t="s">
        <v>651</v>
      </c>
      <c r="D856" s="21" t="s">
        <v>596</v>
      </c>
      <c r="E856" s="49">
        <v>0.095</v>
      </c>
      <c r="F856" s="24">
        <v>356057</v>
      </c>
      <c r="G856" s="50">
        <v>1</v>
      </c>
      <c r="H856" s="25">
        <f>E856*F856*G856</f>
        <v>33825.415</v>
      </c>
    </row>
    <row r="857" ht="15.75" customHeight="1" spans="1:8">
      <c r="A857" s="48"/>
      <c r="B857" s="21" t="s">
        <v>623</v>
      </c>
      <c r="C857" s="22" t="s">
        <v>624</v>
      </c>
      <c r="D857" s="21" t="s">
        <v>596</v>
      </c>
      <c r="E857" s="49">
        <v>0.18</v>
      </c>
      <c r="F857" s="24">
        <v>311518</v>
      </c>
      <c r="G857" s="50">
        <v>1</v>
      </c>
      <c r="H857" s="25">
        <f>E857*F857*G857</f>
        <v>56073.24</v>
      </c>
    </row>
    <row r="858" ht="15.75" customHeight="1" spans="1:8">
      <c r="A858" s="48"/>
      <c r="B858" s="21"/>
      <c r="C858" s="22" t="s">
        <v>903</v>
      </c>
      <c r="D858" s="21"/>
      <c r="E858" s="22"/>
      <c r="F858" s="24"/>
      <c r="G858" s="21"/>
      <c r="H858" s="25">
        <f>SUM(H856:H857)</f>
        <v>89898.655</v>
      </c>
    </row>
    <row r="859" ht="28.5" customHeight="1" spans="1:8">
      <c r="A859" s="51"/>
      <c r="B859" s="39"/>
      <c r="C859" s="40" t="s">
        <v>973</v>
      </c>
      <c r="D859" s="39" t="s">
        <v>919</v>
      </c>
      <c r="E859" s="52"/>
      <c r="F859" s="41"/>
      <c r="G859" s="39"/>
      <c r="H859" s="42">
        <f>H846+H853+H855</f>
        <v>2398633.7879465</v>
      </c>
    </row>
    <row r="860" ht="15.75" customHeight="1" spans="1:8">
      <c r="A860" s="48"/>
      <c r="B860" s="21"/>
      <c r="C860" s="22" t="s">
        <v>921</v>
      </c>
      <c r="D860" s="21" t="str">
        <f>""</f>
        <v/>
      </c>
      <c r="E860" s="53"/>
      <c r="F860" s="24"/>
      <c r="G860" s="21"/>
      <c r="H860" s="25">
        <f>H863</f>
        <v>179897.534095988</v>
      </c>
    </row>
    <row r="861" ht="15.75" customHeight="1" spans="1:8">
      <c r="A861" s="48"/>
      <c r="B861" s="21"/>
      <c r="C861" s="22" t="s">
        <v>974</v>
      </c>
      <c r="D861" s="21" t="s">
        <v>916</v>
      </c>
      <c r="E861" s="53" t="s">
        <v>924</v>
      </c>
      <c r="F861" s="24"/>
      <c r="G861" s="21"/>
      <c r="H861" s="25">
        <v>131924.858337057</v>
      </c>
    </row>
    <row r="862" ht="40.5" customHeight="1" spans="1:8">
      <c r="A862" s="48"/>
      <c r="B862" s="21"/>
      <c r="C862" s="22" t="s">
        <v>975</v>
      </c>
      <c r="D862" s="21" t="s">
        <v>53</v>
      </c>
      <c r="E862" s="53" t="s">
        <v>927</v>
      </c>
      <c r="F862" s="24"/>
      <c r="G862" s="21"/>
      <c r="H862" s="25">
        <v>47972.67575893</v>
      </c>
    </row>
    <row r="863" ht="28.5" customHeight="1" spans="1:8">
      <c r="A863" s="51"/>
      <c r="B863" s="39"/>
      <c r="C863" s="40" t="s">
        <v>976</v>
      </c>
      <c r="D863" s="39" t="s">
        <v>929</v>
      </c>
      <c r="E863" s="52"/>
      <c r="F863" s="41"/>
      <c r="G863" s="39"/>
      <c r="H863" s="42">
        <f>SUM(H861:H862)</f>
        <v>179897.534095988</v>
      </c>
    </row>
    <row r="864" ht="28.5" customHeight="1" spans="1:8">
      <c r="A864" s="48"/>
      <c r="B864" s="21"/>
      <c r="C864" s="22" t="s">
        <v>977</v>
      </c>
      <c r="D864" s="21" t="s">
        <v>932</v>
      </c>
      <c r="E864" s="53" t="s">
        <v>924</v>
      </c>
      <c r="F864" s="24"/>
      <c r="G864" s="21"/>
      <c r="H864" s="25">
        <v>141819.222712337</v>
      </c>
    </row>
    <row r="865" ht="28.5" customHeight="1" spans="1:8">
      <c r="A865" s="48"/>
      <c r="B865" s="21"/>
      <c r="C865" s="22" t="s">
        <v>978</v>
      </c>
      <c r="D865" s="21" t="s">
        <v>935</v>
      </c>
      <c r="E865" s="53"/>
      <c r="F865" s="24"/>
      <c r="G865" s="21"/>
      <c r="H865" s="25">
        <f>H859+H863+H864</f>
        <v>2720350.54475482</v>
      </c>
    </row>
    <row r="866" ht="28.5" customHeight="1" spans="1:8">
      <c r="A866" s="48"/>
      <c r="B866" s="21"/>
      <c r="C866" s="22" t="s">
        <v>979</v>
      </c>
      <c r="D866" s="21" t="s">
        <v>939</v>
      </c>
      <c r="E866" s="54">
        <v>0.08</v>
      </c>
      <c r="F866" s="24"/>
      <c r="G866" s="21"/>
      <c r="H866" s="25">
        <f>E866*H865</f>
        <v>217628.043580386</v>
      </c>
    </row>
    <row r="867" ht="28.5" customHeight="1" spans="1:8">
      <c r="A867" s="48"/>
      <c r="B867" s="21"/>
      <c r="C867" s="22" t="s">
        <v>980</v>
      </c>
      <c r="D867" s="21" t="s">
        <v>942</v>
      </c>
      <c r="E867" s="55"/>
      <c r="F867" s="24"/>
      <c r="G867" s="21"/>
      <c r="H867" s="25">
        <f>H865+H866</f>
        <v>2937978.58833521</v>
      </c>
    </row>
    <row r="868" ht="28.5" customHeight="1" spans="1:8">
      <c r="A868" s="48"/>
      <c r="B868" s="21"/>
      <c r="C868" s="22" t="s">
        <v>981</v>
      </c>
      <c r="D868" s="21" t="s">
        <v>946</v>
      </c>
      <c r="E868" s="55">
        <v>0.011</v>
      </c>
      <c r="F868" s="24"/>
      <c r="G868" s="21"/>
      <c r="H868" s="25">
        <f>E868*H867</f>
        <v>32317.7644716873</v>
      </c>
    </row>
    <row r="869" ht="15.75" customHeight="1" spans="1:8">
      <c r="A869" s="56"/>
      <c r="B869" s="57"/>
      <c r="C869" s="57" t="s">
        <v>982</v>
      </c>
      <c r="D869" s="57" t="s">
        <v>949</v>
      </c>
      <c r="E869" s="58"/>
      <c r="F869" s="59"/>
      <c r="G869" s="57"/>
      <c r="H869" s="60">
        <f>H867+H868</f>
        <v>2970296.3528069</v>
      </c>
    </row>
    <row r="870" ht="66" customHeight="1" spans="1:8">
      <c r="A870" s="38">
        <v>44</v>
      </c>
      <c r="B870" s="39" t="s">
        <v>347</v>
      </c>
      <c r="C870" s="40" t="s">
        <v>348</v>
      </c>
      <c r="D870" s="39" t="s">
        <v>124</v>
      </c>
      <c r="E870" s="40">
        <v>1</v>
      </c>
      <c r="F870" s="41"/>
      <c r="G870" s="39"/>
      <c r="H870" s="42"/>
    </row>
    <row r="871" ht="15.75" customHeight="1" spans="1:8">
      <c r="A871" s="43"/>
      <c r="B871" s="44"/>
      <c r="C871" s="45" t="s">
        <v>803</v>
      </c>
      <c r="D871" s="44"/>
      <c r="E871" s="45"/>
      <c r="F871" s="46"/>
      <c r="G871" s="44"/>
      <c r="H871" s="47">
        <f>H876</f>
        <v>24484.78140084</v>
      </c>
    </row>
    <row r="872" ht="15.75" customHeight="1" spans="1:8">
      <c r="A872" s="48"/>
      <c r="B872" s="21" t="s">
        <v>578</v>
      </c>
      <c r="C872" s="22" t="s">
        <v>579</v>
      </c>
      <c r="D872" s="21" t="s">
        <v>499</v>
      </c>
      <c r="E872" s="49">
        <v>6.072</v>
      </c>
      <c r="F872" s="24">
        <v>1556.019</v>
      </c>
      <c r="G872" s="50">
        <v>1</v>
      </c>
      <c r="H872" s="25">
        <f>E872*F872*G872</f>
        <v>9448.147368</v>
      </c>
    </row>
    <row r="873" ht="15.75" customHeight="1" spans="1:8">
      <c r="A873" s="48"/>
      <c r="B873" s="21" t="s">
        <v>479</v>
      </c>
      <c r="C873" s="22" t="s">
        <v>480</v>
      </c>
      <c r="D873" s="21" t="s">
        <v>107</v>
      </c>
      <c r="E873" s="49">
        <v>0.02737</v>
      </c>
      <c r="F873" s="24">
        <v>542160</v>
      </c>
      <c r="G873" s="50">
        <v>1</v>
      </c>
      <c r="H873" s="25">
        <f>E873*F873*G873</f>
        <v>14838.9192</v>
      </c>
    </row>
    <row r="874" ht="15.75" customHeight="1" spans="1:8">
      <c r="A874" s="48"/>
      <c r="B874" s="21" t="s">
        <v>530</v>
      </c>
      <c r="C874" s="22" t="s">
        <v>531</v>
      </c>
      <c r="D874" s="21" t="s">
        <v>532</v>
      </c>
      <c r="E874" s="49">
        <v>6.325</v>
      </c>
      <c r="F874" s="24">
        <v>12</v>
      </c>
      <c r="G874" s="50">
        <v>1</v>
      </c>
      <c r="H874" s="25">
        <f>E874*F874*G874</f>
        <v>75.9</v>
      </c>
    </row>
    <row r="875" ht="15.75" customHeight="1" spans="1:8">
      <c r="A875" s="48"/>
      <c r="B875" s="21" t="s">
        <v>804</v>
      </c>
      <c r="C875" s="22" t="s">
        <v>805</v>
      </c>
      <c r="D875" s="21" t="s">
        <v>806</v>
      </c>
      <c r="E875" s="49">
        <v>0.5</v>
      </c>
      <c r="F875" s="24">
        <f>SUM(H872:H874)</f>
        <v>24362.966568</v>
      </c>
      <c r="G875" s="21"/>
      <c r="H875" s="25">
        <f>E875*F875/100</f>
        <v>121.81483284</v>
      </c>
    </row>
    <row r="876" ht="15.75" customHeight="1" spans="1:8">
      <c r="A876" s="48"/>
      <c r="B876" s="21"/>
      <c r="C876" s="22" t="s">
        <v>903</v>
      </c>
      <c r="D876" s="21"/>
      <c r="E876" s="22"/>
      <c r="F876" s="24"/>
      <c r="G876" s="21"/>
      <c r="H876" s="25">
        <f>SUM(H872:H875)</f>
        <v>24484.78140084</v>
      </c>
    </row>
    <row r="877" ht="15.75" customHeight="1" spans="1:8">
      <c r="A877" s="43"/>
      <c r="B877" s="44"/>
      <c r="C877" s="45" t="s">
        <v>802</v>
      </c>
      <c r="D877" s="44"/>
      <c r="E877" s="45"/>
      <c r="F877" s="46"/>
      <c r="G877" s="44"/>
      <c r="H877" s="47">
        <f>H878</f>
        <v>110671.75</v>
      </c>
    </row>
    <row r="878" ht="15.75" customHeight="1" spans="1:8">
      <c r="A878" s="48"/>
      <c r="B878" s="21" t="s">
        <v>590</v>
      </c>
      <c r="C878" s="22" t="s">
        <v>591</v>
      </c>
      <c r="D878" s="21" t="s">
        <v>586</v>
      </c>
      <c r="E878" s="49">
        <v>0.35</v>
      </c>
      <c r="F878" s="24">
        <v>316205</v>
      </c>
      <c r="G878" s="50">
        <v>1</v>
      </c>
      <c r="H878" s="25">
        <f>E878*F878*G878</f>
        <v>110671.75</v>
      </c>
    </row>
    <row r="879" ht="15.75" customHeight="1" spans="1:8">
      <c r="A879" s="43"/>
      <c r="B879" s="44"/>
      <c r="C879" s="45" t="s">
        <v>807</v>
      </c>
      <c r="D879" s="44"/>
      <c r="E879" s="45"/>
      <c r="F879" s="46"/>
      <c r="G879" s="44"/>
      <c r="H879" s="47">
        <f>H880</f>
        <v>989.202</v>
      </c>
    </row>
    <row r="880" ht="15.75" customHeight="1" spans="1:8">
      <c r="A880" s="48"/>
      <c r="B880" s="21" t="s">
        <v>653</v>
      </c>
      <c r="C880" s="22" t="s">
        <v>654</v>
      </c>
      <c r="D880" s="21" t="s">
        <v>596</v>
      </c>
      <c r="E880" s="49">
        <v>0.003</v>
      </c>
      <c r="F880" s="24">
        <v>329734</v>
      </c>
      <c r="G880" s="50">
        <v>1</v>
      </c>
      <c r="H880" s="25">
        <f>E880*F880*G880</f>
        <v>989.202</v>
      </c>
    </row>
    <row r="881" ht="28.5" customHeight="1" spans="1:8">
      <c r="A881" s="51"/>
      <c r="B881" s="39"/>
      <c r="C881" s="40" t="s">
        <v>973</v>
      </c>
      <c r="D881" s="39" t="s">
        <v>919</v>
      </c>
      <c r="E881" s="52"/>
      <c r="F881" s="41"/>
      <c r="G881" s="39"/>
      <c r="H881" s="42">
        <f>H871+H877+H879</f>
        <v>136145.73340084</v>
      </c>
    </row>
    <row r="882" ht="15.75" customHeight="1" spans="1:8">
      <c r="A882" s="48"/>
      <c r="B882" s="21"/>
      <c r="C882" s="22" t="s">
        <v>921</v>
      </c>
      <c r="D882" s="21" t="str">
        <f>""</f>
        <v/>
      </c>
      <c r="E882" s="53"/>
      <c r="F882" s="24"/>
      <c r="G882" s="21"/>
      <c r="H882" s="25">
        <f>H885</f>
        <v>10210.930005063</v>
      </c>
    </row>
    <row r="883" ht="15.75" customHeight="1" spans="1:8">
      <c r="A883" s="48"/>
      <c r="B883" s="21"/>
      <c r="C883" s="22" t="s">
        <v>974</v>
      </c>
      <c r="D883" s="21" t="s">
        <v>916</v>
      </c>
      <c r="E883" s="53" t="s">
        <v>924</v>
      </c>
      <c r="F883" s="24"/>
      <c r="G883" s="21"/>
      <c r="H883" s="25">
        <v>7488.0153370462</v>
      </c>
    </row>
    <row r="884" ht="40.5" customHeight="1" spans="1:8">
      <c r="A884" s="48"/>
      <c r="B884" s="21"/>
      <c r="C884" s="22" t="s">
        <v>975</v>
      </c>
      <c r="D884" s="21" t="s">
        <v>53</v>
      </c>
      <c r="E884" s="53" t="s">
        <v>927</v>
      </c>
      <c r="F884" s="24"/>
      <c r="G884" s="21"/>
      <c r="H884" s="25">
        <v>2722.9146680168</v>
      </c>
    </row>
    <row r="885" ht="28.5" customHeight="1" spans="1:8">
      <c r="A885" s="51"/>
      <c r="B885" s="39"/>
      <c r="C885" s="40" t="s">
        <v>976</v>
      </c>
      <c r="D885" s="39" t="s">
        <v>929</v>
      </c>
      <c r="E885" s="52"/>
      <c r="F885" s="41"/>
      <c r="G885" s="39"/>
      <c r="H885" s="42">
        <f>SUM(H883:H884)</f>
        <v>10210.930005063</v>
      </c>
    </row>
    <row r="886" ht="28.5" customHeight="1" spans="1:8">
      <c r="A886" s="48"/>
      <c r="B886" s="21"/>
      <c r="C886" s="22" t="s">
        <v>977</v>
      </c>
      <c r="D886" s="21" t="s">
        <v>932</v>
      </c>
      <c r="E886" s="53" t="s">
        <v>924</v>
      </c>
      <c r="F886" s="24"/>
      <c r="G886" s="21"/>
      <c r="H886" s="25">
        <v>8049.61648732467</v>
      </c>
    </row>
    <row r="887" ht="28.5" customHeight="1" spans="1:8">
      <c r="A887" s="48"/>
      <c r="B887" s="21"/>
      <c r="C887" s="22" t="s">
        <v>978</v>
      </c>
      <c r="D887" s="21" t="s">
        <v>935</v>
      </c>
      <c r="E887" s="53"/>
      <c r="F887" s="24"/>
      <c r="G887" s="21"/>
      <c r="H887" s="25">
        <f>H881+H885+H886</f>
        <v>154406.279893228</v>
      </c>
    </row>
    <row r="888" ht="28.5" customHeight="1" spans="1:8">
      <c r="A888" s="48"/>
      <c r="B888" s="21"/>
      <c r="C888" s="22" t="s">
        <v>979</v>
      </c>
      <c r="D888" s="21" t="s">
        <v>939</v>
      </c>
      <c r="E888" s="54">
        <v>0.08</v>
      </c>
      <c r="F888" s="24"/>
      <c r="G888" s="21"/>
      <c r="H888" s="25">
        <f>E888*H887</f>
        <v>12352.5023914582</v>
      </c>
    </row>
    <row r="889" ht="28.5" customHeight="1" spans="1:8">
      <c r="A889" s="48"/>
      <c r="B889" s="21"/>
      <c r="C889" s="22" t="s">
        <v>980</v>
      </c>
      <c r="D889" s="21" t="s">
        <v>942</v>
      </c>
      <c r="E889" s="55"/>
      <c r="F889" s="24"/>
      <c r="G889" s="21"/>
      <c r="H889" s="25">
        <f>H887+H888</f>
        <v>166758.782284686</v>
      </c>
    </row>
    <row r="890" ht="28.5" customHeight="1" spans="1:8">
      <c r="A890" s="48"/>
      <c r="B890" s="21"/>
      <c r="C890" s="22" t="s">
        <v>981</v>
      </c>
      <c r="D890" s="21" t="s">
        <v>946</v>
      </c>
      <c r="E890" s="55">
        <v>0.011</v>
      </c>
      <c r="F890" s="24"/>
      <c r="G890" s="21"/>
      <c r="H890" s="25">
        <f>E890*H889</f>
        <v>1834.34660513154</v>
      </c>
    </row>
    <row r="891" ht="15.75" customHeight="1" spans="1:8">
      <c r="A891" s="56"/>
      <c r="B891" s="57"/>
      <c r="C891" s="57" t="s">
        <v>982</v>
      </c>
      <c r="D891" s="57" t="s">
        <v>949</v>
      </c>
      <c r="E891" s="58"/>
      <c r="F891" s="59"/>
      <c r="G891" s="57"/>
      <c r="H891" s="60">
        <f>H889+H890</f>
        <v>168593.128889817</v>
      </c>
    </row>
    <row r="892" ht="40.5" customHeight="1" spans="1:8">
      <c r="A892" s="38">
        <v>45</v>
      </c>
      <c r="B892" s="39" t="s">
        <v>356</v>
      </c>
      <c r="C892" s="40" t="s">
        <v>357</v>
      </c>
      <c r="D892" s="39" t="s">
        <v>124</v>
      </c>
      <c r="E892" s="40">
        <v>1</v>
      </c>
      <c r="F892" s="41"/>
      <c r="G892" s="39"/>
      <c r="H892" s="42"/>
    </row>
    <row r="893" ht="15.75" customHeight="1" spans="1:8">
      <c r="A893" s="43"/>
      <c r="B893" s="44"/>
      <c r="C893" s="45" t="s">
        <v>803</v>
      </c>
      <c r="D893" s="44"/>
      <c r="E893" s="45"/>
      <c r="F893" s="46"/>
      <c r="G893" s="44"/>
      <c r="H893" s="47">
        <f>H897</f>
        <v>31741.261475</v>
      </c>
    </row>
    <row r="894" ht="15.75" customHeight="1" spans="1:8">
      <c r="A894" s="48"/>
      <c r="B894" s="21" t="s">
        <v>578</v>
      </c>
      <c r="C894" s="22" t="s">
        <v>579</v>
      </c>
      <c r="D894" s="21" t="s">
        <v>499</v>
      </c>
      <c r="E894" s="49">
        <v>6.025</v>
      </c>
      <c r="F894" s="24">
        <v>1556.019</v>
      </c>
      <c r="G894" s="50">
        <v>1</v>
      </c>
      <c r="H894" s="25">
        <f>E894*F894*G894</f>
        <v>9375.014475</v>
      </c>
    </row>
    <row r="895" ht="15.75" customHeight="1" spans="1:8">
      <c r="A895" s="48"/>
      <c r="B895" s="21" t="s">
        <v>483</v>
      </c>
      <c r="C895" s="22" t="s">
        <v>484</v>
      </c>
      <c r="D895" s="21" t="s">
        <v>107</v>
      </c>
      <c r="E895" s="49">
        <v>0.029825</v>
      </c>
      <c r="F895" s="24">
        <v>747160</v>
      </c>
      <c r="G895" s="50">
        <v>1</v>
      </c>
      <c r="H895" s="25">
        <f>E895*F895*G895</f>
        <v>22284.047</v>
      </c>
    </row>
    <row r="896" ht="15.75" customHeight="1" spans="1:8">
      <c r="A896" s="48"/>
      <c r="B896" s="21" t="s">
        <v>530</v>
      </c>
      <c r="C896" s="22" t="s">
        <v>531</v>
      </c>
      <c r="D896" s="21" t="s">
        <v>532</v>
      </c>
      <c r="E896" s="49">
        <v>6.85</v>
      </c>
      <c r="F896" s="24">
        <v>12</v>
      </c>
      <c r="G896" s="50">
        <v>1</v>
      </c>
      <c r="H896" s="25">
        <f>E896*F896*G896</f>
        <v>82.2</v>
      </c>
    </row>
    <row r="897" ht="15.75" customHeight="1" spans="1:8">
      <c r="A897" s="48"/>
      <c r="B897" s="21"/>
      <c r="C897" s="22" t="s">
        <v>903</v>
      </c>
      <c r="D897" s="21"/>
      <c r="E897" s="22"/>
      <c r="F897" s="24"/>
      <c r="G897" s="21"/>
      <c r="H897" s="25">
        <f>SUM(H894:H896)</f>
        <v>31741.261475</v>
      </c>
    </row>
    <row r="898" ht="15.75" customHeight="1" spans="1:8">
      <c r="A898" s="43"/>
      <c r="B898" s="44"/>
      <c r="C898" s="45" t="s">
        <v>802</v>
      </c>
      <c r="D898" s="44"/>
      <c r="E898" s="45"/>
      <c r="F898" s="46"/>
      <c r="G898" s="44"/>
      <c r="H898" s="47">
        <f>H899</f>
        <v>21501.94</v>
      </c>
    </row>
    <row r="899" ht="15.75" customHeight="1" spans="1:8">
      <c r="A899" s="48"/>
      <c r="B899" s="21" t="s">
        <v>590</v>
      </c>
      <c r="C899" s="22" t="s">
        <v>591</v>
      </c>
      <c r="D899" s="21" t="s">
        <v>586</v>
      </c>
      <c r="E899" s="49">
        <v>0.068</v>
      </c>
      <c r="F899" s="24">
        <v>316205</v>
      </c>
      <c r="G899" s="50">
        <v>1</v>
      </c>
      <c r="H899" s="25">
        <f>E899*F899*G899</f>
        <v>21501.94</v>
      </c>
    </row>
    <row r="900" ht="15.75" customHeight="1" spans="1:8">
      <c r="A900" s="43"/>
      <c r="B900" s="44"/>
      <c r="C900" s="45" t="s">
        <v>807</v>
      </c>
      <c r="D900" s="44"/>
      <c r="E900" s="45"/>
      <c r="F900" s="46"/>
      <c r="G900" s="44"/>
      <c r="H900" s="47">
        <f>H901</f>
        <v>1318.936</v>
      </c>
    </row>
    <row r="901" ht="15.75" customHeight="1" spans="1:8">
      <c r="A901" s="48"/>
      <c r="B901" s="21" t="s">
        <v>653</v>
      </c>
      <c r="C901" s="22" t="s">
        <v>654</v>
      </c>
      <c r="D901" s="21" t="s">
        <v>596</v>
      </c>
      <c r="E901" s="49">
        <v>0.004</v>
      </c>
      <c r="F901" s="24">
        <v>329734</v>
      </c>
      <c r="G901" s="50">
        <v>1</v>
      </c>
      <c r="H901" s="25">
        <f>E901*F901*G901</f>
        <v>1318.936</v>
      </c>
    </row>
    <row r="902" ht="28.5" customHeight="1" spans="1:8">
      <c r="A902" s="51"/>
      <c r="B902" s="39"/>
      <c r="C902" s="40" t="s">
        <v>973</v>
      </c>
      <c r="D902" s="39" t="s">
        <v>919</v>
      </c>
      <c r="E902" s="52"/>
      <c r="F902" s="41"/>
      <c r="G902" s="39"/>
      <c r="H902" s="42">
        <f>H893+H898+H900</f>
        <v>54562.137475</v>
      </c>
    </row>
    <row r="903" ht="15.75" customHeight="1" spans="1:8">
      <c r="A903" s="48"/>
      <c r="B903" s="21"/>
      <c r="C903" s="22" t="s">
        <v>921</v>
      </c>
      <c r="D903" s="21" t="str">
        <f>""</f>
        <v/>
      </c>
      <c r="E903" s="53"/>
      <c r="F903" s="24"/>
      <c r="G903" s="21"/>
      <c r="H903" s="25">
        <f>H906</f>
        <v>4092.160310625</v>
      </c>
    </row>
    <row r="904" ht="15.75" customHeight="1" spans="1:8">
      <c r="A904" s="48"/>
      <c r="B904" s="21"/>
      <c r="C904" s="22" t="s">
        <v>974</v>
      </c>
      <c r="D904" s="21" t="s">
        <v>916</v>
      </c>
      <c r="E904" s="53" t="s">
        <v>924</v>
      </c>
      <c r="F904" s="24"/>
      <c r="G904" s="21"/>
      <c r="H904" s="25">
        <v>3000.917561125</v>
      </c>
    </row>
    <row r="905" ht="40.5" customHeight="1" spans="1:8">
      <c r="A905" s="48"/>
      <c r="B905" s="21"/>
      <c r="C905" s="22" t="s">
        <v>975</v>
      </c>
      <c r="D905" s="21" t="s">
        <v>53</v>
      </c>
      <c r="E905" s="53" t="s">
        <v>927</v>
      </c>
      <c r="F905" s="24"/>
      <c r="G905" s="21"/>
      <c r="H905" s="25">
        <v>1091.2427495</v>
      </c>
    </row>
    <row r="906" ht="28.5" customHeight="1" spans="1:8">
      <c r="A906" s="51"/>
      <c r="B906" s="39"/>
      <c r="C906" s="40" t="s">
        <v>976</v>
      </c>
      <c r="D906" s="39" t="s">
        <v>929</v>
      </c>
      <c r="E906" s="52"/>
      <c r="F906" s="41"/>
      <c r="G906" s="39"/>
      <c r="H906" s="42">
        <f>SUM(H904:H905)</f>
        <v>4092.160310625</v>
      </c>
    </row>
    <row r="907" ht="28.5" customHeight="1" spans="1:8">
      <c r="A907" s="48"/>
      <c r="B907" s="21"/>
      <c r="C907" s="22" t="s">
        <v>977</v>
      </c>
      <c r="D907" s="21" t="s">
        <v>932</v>
      </c>
      <c r="E907" s="53" t="s">
        <v>924</v>
      </c>
      <c r="F907" s="24"/>
      <c r="G907" s="21"/>
      <c r="H907" s="25">
        <v>3225.98637820938</v>
      </c>
    </row>
    <row r="908" ht="28.5" customHeight="1" spans="1:8">
      <c r="A908" s="48"/>
      <c r="B908" s="21"/>
      <c r="C908" s="22" t="s">
        <v>978</v>
      </c>
      <c r="D908" s="21" t="s">
        <v>935</v>
      </c>
      <c r="E908" s="53"/>
      <c r="F908" s="24"/>
      <c r="G908" s="21"/>
      <c r="H908" s="25">
        <f>H902+H906+H907</f>
        <v>61880.2841638344</v>
      </c>
    </row>
    <row r="909" ht="28.5" customHeight="1" spans="1:8">
      <c r="A909" s="48"/>
      <c r="B909" s="21"/>
      <c r="C909" s="22" t="s">
        <v>979</v>
      </c>
      <c r="D909" s="21" t="s">
        <v>939</v>
      </c>
      <c r="E909" s="54">
        <v>0.08</v>
      </c>
      <c r="F909" s="24"/>
      <c r="G909" s="21"/>
      <c r="H909" s="25">
        <f>E909*H908</f>
        <v>4950.42273310675</v>
      </c>
    </row>
    <row r="910" ht="28.5" customHeight="1" spans="1:8">
      <c r="A910" s="48"/>
      <c r="B910" s="21"/>
      <c r="C910" s="22" t="s">
        <v>980</v>
      </c>
      <c r="D910" s="21" t="s">
        <v>942</v>
      </c>
      <c r="E910" s="55"/>
      <c r="F910" s="24"/>
      <c r="G910" s="21"/>
      <c r="H910" s="25">
        <f>H908+H909</f>
        <v>66830.7068969411</v>
      </c>
    </row>
    <row r="911" ht="28.5" customHeight="1" spans="1:8">
      <c r="A911" s="48"/>
      <c r="B911" s="21"/>
      <c r="C911" s="22" t="s">
        <v>981</v>
      </c>
      <c r="D911" s="21" t="s">
        <v>946</v>
      </c>
      <c r="E911" s="55">
        <v>0.011</v>
      </c>
      <c r="F911" s="24"/>
      <c r="G911" s="21"/>
      <c r="H911" s="25">
        <f>E911*H910</f>
        <v>735.137775866352</v>
      </c>
    </row>
    <row r="912" ht="15.75" customHeight="1" spans="1:8">
      <c r="A912" s="56"/>
      <c r="B912" s="57"/>
      <c r="C912" s="57" t="s">
        <v>982</v>
      </c>
      <c r="D912" s="57" t="s">
        <v>949</v>
      </c>
      <c r="E912" s="58"/>
      <c r="F912" s="59"/>
      <c r="G912" s="57"/>
      <c r="H912" s="60">
        <f>H910+H911</f>
        <v>67565.8446728075</v>
      </c>
    </row>
    <row r="913" ht="40.5" customHeight="1" spans="1:8">
      <c r="A913" s="38">
        <v>46</v>
      </c>
      <c r="B913" s="39" t="s">
        <v>363</v>
      </c>
      <c r="C913" s="40" t="s">
        <v>364</v>
      </c>
      <c r="D913" s="39" t="s">
        <v>47</v>
      </c>
      <c r="E913" s="40">
        <v>1</v>
      </c>
      <c r="F913" s="41"/>
      <c r="G913" s="39"/>
      <c r="H913" s="42"/>
    </row>
    <row r="914" ht="15.75" customHeight="1" spans="1:8">
      <c r="A914" s="43"/>
      <c r="B914" s="44"/>
      <c r="C914" s="45" t="s">
        <v>803</v>
      </c>
      <c r="D914" s="44"/>
      <c r="E914" s="45"/>
      <c r="F914" s="46"/>
      <c r="G914" s="44"/>
      <c r="H914" s="47">
        <f>H920</f>
        <v>5433143.5</v>
      </c>
    </row>
    <row r="915" ht="15.75" customHeight="1" spans="1:8">
      <c r="A915" s="48"/>
      <c r="B915" s="21" t="s">
        <v>527</v>
      </c>
      <c r="C915" s="22" t="s">
        <v>528</v>
      </c>
      <c r="D915" s="21" t="s">
        <v>107</v>
      </c>
      <c r="E915" s="49">
        <v>0.794</v>
      </c>
      <c r="F915" s="24">
        <v>3300000</v>
      </c>
      <c r="G915" s="50">
        <v>1</v>
      </c>
      <c r="H915" s="25">
        <f>E915*F915*G915</f>
        <v>2620200</v>
      </c>
    </row>
    <row r="916" ht="15.75" customHeight="1" spans="1:8">
      <c r="A916" s="48"/>
      <c r="B916" s="21" t="s">
        <v>524</v>
      </c>
      <c r="C916" s="22" t="s">
        <v>525</v>
      </c>
      <c r="D916" s="21" t="s">
        <v>107</v>
      </c>
      <c r="E916" s="49">
        <v>0.112</v>
      </c>
      <c r="F916" s="24">
        <v>3300000</v>
      </c>
      <c r="G916" s="50">
        <v>1</v>
      </c>
      <c r="H916" s="25">
        <f>E916*F916*G916</f>
        <v>369600</v>
      </c>
    </row>
    <row r="917" ht="15.75" customHeight="1" spans="1:8">
      <c r="A917" s="48"/>
      <c r="B917" s="21" t="s">
        <v>520</v>
      </c>
      <c r="C917" s="22" t="s">
        <v>521</v>
      </c>
      <c r="D917" s="21" t="s">
        <v>107</v>
      </c>
      <c r="E917" s="49">
        <v>0.668</v>
      </c>
      <c r="F917" s="24">
        <v>3300000</v>
      </c>
      <c r="G917" s="50">
        <v>1</v>
      </c>
      <c r="H917" s="25">
        <f>E917*F917*G917</f>
        <v>2204400</v>
      </c>
    </row>
    <row r="918" ht="15.75" customHeight="1" spans="1:8">
      <c r="A918" s="48"/>
      <c r="B918" s="21" t="s">
        <v>512</v>
      </c>
      <c r="C918" s="22" t="s">
        <v>513</v>
      </c>
      <c r="D918" s="21" t="s">
        <v>499</v>
      </c>
      <c r="E918" s="49">
        <v>8.05</v>
      </c>
      <c r="F918" s="24">
        <v>23000</v>
      </c>
      <c r="G918" s="50">
        <v>1</v>
      </c>
      <c r="H918" s="25">
        <f>E918*F918*G918</f>
        <v>185150</v>
      </c>
    </row>
    <row r="919" ht="15.75" customHeight="1" spans="1:8">
      <c r="A919" s="48"/>
      <c r="B919" s="21" t="s">
        <v>804</v>
      </c>
      <c r="C919" s="22" t="s">
        <v>805</v>
      </c>
      <c r="D919" s="21" t="s">
        <v>806</v>
      </c>
      <c r="E919" s="49">
        <v>1</v>
      </c>
      <c r="F919" s="24">
        <f>SUM(H915:H918)</f>
        <v>5379350</v>
      </c>
      <c r="G919" s="21"/>
      <c r="H919" s="25">
        <f>E919*F919/100</f>
        <v>53793.5</v>
      </c>
    </row>
    <row r="920" ht="15.75" customHeight="1" spans="1:8">
      <c r="A920" s="48"/>
      <c r="B920" s="21"/>
      <c r="C920" s="22" t="s">
        <v>903</v>
      </c>
      <c r="D920" s="21"/>
      <c r="E920" s="22"/>
      <c r="F920" s="24"/>
      <c r="G920" s="21"/>
      <c r="H920" s="25">
        <f>SUM(H915:H919)</f>
        <v>5433143.5</v>
      </c>
    </row>
    <row r="921" ht="15.75" customHeight="1" spans="1:8">
      <c r="A921" s="43"/>
      <c r="B921" s="44"/>
      <c r="C921" s="45" t="s">
        <v>802</v>
      </c>
      <c r="D921" s="44"/>
      <c r="E921" s="45"/>
      <c r="F921" s="46"/>
      <c r="G921" s="44"/>
      <c r="H921" s="47">
        <f>H922</f>
        <v>8605000.56</v>
      </c>
    </row>
    <row r="922" ht="15.75" customHeight="1" spans="1:8">
      <c r="A922" s="48"/>
      <c r="B922" s="21" t="s">
        <v>588</v>
      </c>
      <c r="C922" s="22" t="s">
        <v>589</v>
      </c>
      <c r="D922" s="21" t="s">
        <v>586</v>
      </c>
      <c r="E922" s="49">
        <v>28.47</v>
      </c>
      <c r="F922" s="24">
        <v>302248</v>
      </c>
      <c r="G922" s="50">
        <v>1</v>
      </c>
      <c r="H922" s="25">
        <f>E922*F922*G922</f>
        <v>8605000.56</v>
      </c>
    </row>
    <row r="923" ht="28.5" customHeight="1" spans="1:8">
      <c r="A923" s="51"/>
      <c r="B923" s="39"/>
      <c r="C923" s="40" t="s">
        <v>973</v>
      </c>
      <c r="D923" s="39" t="s">
        <v>919</v>
      </c>
      <c r="E923" s="52"/>
      <c r="F923" s="41"/>
      <c r="G923" s="39"/>
      <c r="H923" s="42">
        <f>H914+H921</f>
        <v>14038144.06</v>
      </c>
    </row>
    <row r="924" ht="15.75" customHeight="1" spans="1:8">
      <c r="A924" s="48"/>
      <c r="B924" s="21"/>
      <c r="C924" s="22" t="s">
        <v>921</v>
      </c>
      <c r="D924" s="21" t="str">
        <f>""</f>
        <v/>
      </c>
      <c r="E924" s="53"/>
      <c r="F924" s="24"/>
      <c r="G924" s="21"/>
      <c r="H924" s="25">
        <f>H927</f>
        <v>1052860.8045</v>
      </c>
    </row>
    <row r="925" ht="15.75" customHeight="1" spans="1:8">
      <c r="A925" s="48"/>
      <c r="B925" s="21"/>
      <c r="C925" s="22" t="s">
        <v>974</v>
      </c>
      <c r="D925" s="21" t="s">
        <v>916</v>
      </c>
      <c r="E925" s="53" t="s">
        <v>924</v>
      </c>
      <c r="F925" s="24"/>
      <c r="G925" s="21"/>
      <c r="H925" s="25">
        <v>772097.9233</v>
      </c>
    </row>
    <row r="926" ht="40.5" customHeight="1" spans="1:8">
      <c r="A926" s="48"/>
      <c r="B926" s="21"/>
      <c r="C926" s="22" t="s">
        <v>975</v>
      </c>
      <c r="D926" s="21" t="s">
        <v>53</v>
      </c>
      <c r="E926" s="53" t="s">
        <v>927</v>
      </c>
      <c r="F926" s="24"/>
      <c r="G926" s="21"/>
      <c r="H926" s="25">
        <v>280762.8812</v>
      </c>
    </row>
    <row r="927" ht="28.5" customHeight="1" spans="1:8">
      <c r="A927" s="51"/>
      <c r="B927" s="39"/>
      <c r="C927" s="40" t="s">
        <v>976</v>
      </c>
      <c r="D927" s="39" t="s">
        <v>929</v>
      </c>
      <c r="E927" s="52"/>
      <c r="F927" s="41"/>
      <c r="G927" s="39"/>
      <c r="H927" s="42">
        <f>SUM(H925:H926)</f>
        <v>1052860.8045</v>
      </c>
    </row>
    <row r="928" ht="28.5" customHeight="1" spans="1:8">
      <c r="A928" s="48"/>
      <c r="B928" s="21"/>
      <c r="C928" s="22" t="s">
        <v>977</v>
      </c>
      <c r="D928" s="21" t="s">
        <v>932</v>
      </c>
      <c r="E928" s="53" t="s">
        <v>924</v>
      </c>
      <c r="F928" s="24"/>
      <c r="G928" s="21"/>
      <c r="H928" s="25">
        <v>830005.2675475</v>
      </c>
    </row>
    <row r="929" ht="28.5" customHeight="1" spans="1:8">
      <c r="A929" s="48"/>
      <c r="B929" s="21"/>
      <c r="C929" s="22" t="s">
        <v>978</v>
      </c>
      <c r="D929" s="21" t="s">
        <v>935</v>
      </c>
      <c r="E929" s="53"/>
      <c r="F929" s="24"/>
      <c r="G929" s="21"/>
      <c r="H929" s="25">
        <f>H923+H927+H928</f>
        <v>15921010.1320475</v>
      </c>
    </row>
    <row r="930" ht="28.5" customHeight="1" spans="1:8">
      <c r="A930" s="48"/>
      <c r="B930" s="21"/>
      <c r="C930" s="22" t="s">
        <v>979</v>
      </c>
      <c r="D930" s="21" t="s">
        <v>939</v>
      </c>
      <c r="E930" s="54">
        <v>0.08</v>
      </c>
      <c r="F930" s="24"/>
      <c r="G930" s="21"/>
      <c r="H930" s="25">
        <f>E930*H929</f>
        <v>1273680.8105638</v>
      </c>
    </row>
    <row r="931" ht="28.5" customHeight="1" spans="1:8">
      <c r="A931" s="48"/>
      <c r="B931" s="21"/>
      <c r="C931" s="22" t="s">
        <v>980</v>
      </c>
      <c r="D931" s="21" t="s">
        <v>942</v>
      </c>
      <c r="E931" s="55"/>
      <c r="F931" s="24"/>
      <c r="G931" s="21"/>
      <c r="H931" s="25">
        <f>H929+H930</f>
        <v>17194690.9426113</v>
      </c>
    </row>
    <row r="932" ht="28.5" customHeight="1" spans="1:8">
      <c r="A932" s="48"/>
      <c r="B932" s="21"/>
      <c r="C932" s="22" t="s">
        <v>981</v>
      </c>
      <c r="D932" s="21" t="s">
        <v>946</v>
      </c>
      <c r="E932" s="55">
        <v>0.011</v>
      </c>
      <c r="F932" s="24"/>
      <c r="G932" s="21"/>
      <c r="H932" s="25">
        <f>E932*H931</f>
        <v>189141.600368724</v>
      </c>
    </row>
    <row r="933" ht="15.75" customHeight="1" spans="1:8">
      <c r="A933" s="56"/>
      <c r="B933" s="57"/>
      <c r="C933" s="57" t="s">
        <v>982</v>
      </c>
      <c r="D933" s="57" t="s">
        <v>949</v>
      </c>
      <c r="E933" s="58"/>
      <c r="F933" s="59"/>
      <c r="G933" s="57"/>
      <c r="H933" s="60">
        <f>H931+H932</f>
        <v>17383832.54298</v>
      </c>
    </row>
    <row r="934" ht="53.25" customHeight="1" spans="1:8">
      <c r="A934" s="38">
        <v>47</v>
      </c>
      <c r="B934" s="39" t="s">
        <v>368</v>
      </c>
      <c r="C934" s="40" t="s">
        <v>369</v>
      </c>
      <c r="D934" s="39" t="s">
        <v>188</v>
      </c>
      <c r="E934" s="40">
        <v>1</v>
      </c>
      <c r="F934" s="41"/>
      <c r="G934" s="39"/>
      <c r="H934" s="42"/>
    </row>
    <row r="935" ht="15.75" customHeight="1" spans="1:8">
      <c r="A935" s="43"/>
      <c r="B935" s="44"/>
      <c r="C935" s="45" t="s">
        <v>803</v>
      </c>
      <c r="D935" s="44"/>
      <c r="E935" s="45"/>
      <c r="F935" s="46"/>
      <c r="G935" s="44"/>
      <c r="H935" s="47">
        <f>H938</f>
        <v>19905400</v>
      </c>
    </row>
    <row r="936" ht="15.75" customHeight="1" spans="1:8">
      <c r="A936" s="48"/>
      <c r="B936" s="21" t="s">
        <v>555</v>
      </c>
      <c r="C936" s="22" t="s">
        <v>556</v>
      </c>
      <c r="D936" s="21" t="s">
        <v>499</v>
      </c>
      <c r="E936" s="49">
        <v>1020</v>
      </c>
      <c r="F936" s="24">
        <v>19200</v>
      </c>
      <c r="G936" s="50">
        <v>1</v>
      </c>
      <c r="H936" s="25">
        <f>E936*F936*G936</f>
        <v>19584000</v>
      </c>
    </row>
    <row r="937" ht="15.75" customHeight="1" spans="1:8">
      <c r="A937" s="48"/>
      <c r="B937" s="21" t="s">
        <v>501</v>
      </c>
      <c r="C937" s="22" t="s">
        <v>502</v>
      </c>
      <c r="D937" s="21" t="s">
        <v>499</v>
      </c>
      <c r="E937" s="49">
        <v>16.07</v>
      </c>
      <c r="F937" s="24">
        <v>20000</v>
      </c>
      <c r="G937" s="50">
        <v>1</v>
      </c>
      <c r="H937" s="25">
        <f>E937*F937*G937</f>
        <v>321400</v>
      </c>
    </row>
    <row r="938" ht="15.75" customHeight="1" spans="1:8">
      <c r="A938" s="48"/>
      <c r="B938" s="21"/>
      <c r="C938" s="22" t="s">
        <v>903</v>
      </c>
      <c r="D938" s="21"/>
      <c r="E938" s="22"/>
      <c r="F938" s="24"/>
      <c r="G938" s="21"/>
      <c r="H938" s="25">
        <f>SUM(H936:H937)</f>
        <v>19905400</v>
      </c>
    </row>
    <row r="939" ht="15.75" customHeight="1" spans="1:8">
      <c r="A939" s="43"/>
      <c r="B939" s="44"/>
      <c r="C939" s="45" t="s">
        <v>802</v>
      </c>
      <c r="D939" s="44"/>
      <c r="E939" s="45"/>
      <c r="F939" s="46"/>
      <c r="G939" s="44"/>
      <c r="H939" s="47">
        <f>H940</f>
        <v>4911530</v>
      </c>
    </row>
    <row r="940" ht="15.75" customHeight="1" spans="1:8">
      <c r="A940" s="48"/>
      <c r="B940" s="21" t="s">
        <v>588</v>
      </c>
      <c r="C940" s="22" t="s">
        <v>589</v>
      </c>
      <c r="D940" s="21" t="s">
        <v>586</v>
      </c>
      <c r="E940" s="49">
        <v>16.25</v>
      </c>
      <c r="F940" s="24">
        <v>302248</v>
      </c>
      <c r="G940" s="50">
        <v>1</v>
      </c>
      <c r="H940" s="25">
        <f>E940*F940*G940</f>
        <v>4911530</v>
      </c>
    </row>
    <row r="941" ht="15.75" customHeight="1" spans="1:8">
      <c r="A941" s="43"/>
      <c r="B941" s="44"/>
      <c r="C941" s="45" t="s">
        <v>807</v>
      </c>
      <c r="D941" s="44"/>
      <c r="E941" s="45"/>
      <c r="F941" s="46"/>
      <c r="G941" s="44"/>
      <c r="H941" s="47">
        <f>H942</f>
        <v>126511.6</v>
      </c>
    </row>
    <row r="942" ht="15.75" customHeight="1" spans="1:8">
      <c r="A942" s="48"/>
      <c r="B942" s="21" t="s">
        <v>620</v>
      </c>
      <c r="C942" s="22" t="s">
        <v>621</v>
      </c>
      <c r="D942" s="21" t="s">
        <v>596</v>
      </c>
      <c r="E942" s="49">
        <v>0.4</v>
      </c>
      <c r="F942" s="24">
        <v>316279</v>
      </c>
      <c r="G942" s="50">
        <v>1</v>
      </c>
      <c r="H942" s="25">
        <f>E942*F942*G942</f>
        <v>126511.6</v>
      </c>
    </row>
    <row r="943" ht="28.5" customHeight="1" spans="1:8">
      <c r="A943" s="51"/>
      <c r="B943" s="39"/>
      <c r="C943" s="40" t="s">
        <v>973</v>
      </c>
      <c r="D943" s="39" t="s">
        <v>919</v>
      </c>
      <c r="E943" s="52"/>
      <c r="F943" s="41"/>
      <c r="G943" s="39"/>
      <c r="H943" s="42">
        <f>H935+H939+H941</f>
        <v>24943441.6</v>
      </c>
    </row>
    <row r="944" ht="15.75" customHeight="1" spans="1:8">
      <c r="A944" s="48"/>
      <c r="B944" s="21"/>
      <c r="C944" s="22" t="s">
        <v>921</v>
      </c>
      <c r="D944" s="21" t="str">
        <f>""</f>
        <v/>
      </c>
      <c r="E944" s="53"/>
      <c r="F944" s="24"/>
      <c r="G944" s="21"/>
      <c r="H944" s="25">
        <f>H947</f>
        <v>1870758.12</v>
      </c>
    </row>
    <row r="945" ht="15.75" customHeight="1" spans="1:8">
      <c r="A945" s="48"/>
      <c r="B945" s="21"/>
      <c r="C945" s="22" t="s">
        <v>974</v>
      </c>
      <c r="D945" s="21" t="s">
        <v>916</v>
      </c>
      <c r="E945" s="53" t="s">
        <v>924</v>
      </c>
      <c r="F945" s="24"/>
      <c r="G945" s="21"/>
      <c r="H945" s="25">
        <v>1371889.288</v>
      </c>
    </row>
    <row r="946" ht="40.5" customHeight="1" spans="1:8">
      <c r="A946" s="48"/>
      <c r="B946" s="21"/>
      <c r="C946" s="22" t="s">
        <v>975</v>
      </c>
      <c r="D946" s="21" t="s">
        <v>53</v>
      </c>
      <c r="E946" s="53" t="s">
        <v>927</v>
      </c>
      <c r="F946" s="24"/>
      <c r="G946" s="21"/>
      <c r="H946" s="25">
        <v>498868.832</v>
      </c>
    </row>
    <row r="947" ht="28.5" customHeight="1" spans="1:8">
      <c r="A947" s="51"/>
      <c r="B947" s="39"/>
      <c r="C947" s="40" t="s">
        <v>976</v>
      </c>
      <c r="D947" s="39" t="s">
        <v>929</v>
      </c>
      <c r="E947" s="52"/>
      <c r="F947" s="41"/>
      <c r="G947" s="39"/>
      <c r="H947" s="42">
        <f>SUM(H945:H946)</f>
        <v>1870758.12</v>
      </c>
    </row>
    <row r="948" ht="28.5" customHeight="1" spans="1:8">
      <c r="A948" s="48"/>
      <c r="B948" s="21"/>
      <c r="C948" s="22" t="s">
        <v>977</v>
      </c>
      <c r="D948" s="21" t="s">
        <v>932</v>
      </c>
      <c r="E948" s="53" t="s">
        <v>924</v>
      </c>
      <c r="F948" s="24"/>
      <c r="G948" s="21"/>
      <c r="H948" s="25">
        <v>1474780.9846</v>
      </c>
    </row>
    <row r="949" ht="28.5" customHeight="1" spans="1:8">
      <c r="A949" s="48"/>
      <c r="B949" s="21"/>
      <c r="C949" s="22" t="s">
        <v>978</v>
      </c>
      <c r="D949" s="21" t="s">
        <v>935</v>
      </c>
      <c r="E949" s="53"/>
      <c r="F949" s="24"/>
      <c r="G949" s="21"/>
      <c r="H949" s="25">
        <f>H943+H947+H948</f>
        <v>28288980.7046</v>
      </c>
    </row>
    <row r="950" ht="28.5" customHeight="1" spans="1:8">
      <c r="A950" s="48"/>
      <c r="B950" s="21"/>
      <c r="C950" s="22" t="s">
        <v>979</v>
      </c>
      <c r="D950" s="21" t="s">
        <v>939</v>
      </c>
      <c r="E950" s="54">
        <v>0.08</v>
      </c>
      <c r="F950" s="24"/>
      <c r="G950" s="21"/>
      <c r="H950" s="25">
        <f>E950*H949</f>
        <v>2263118.456368</v>
      </c>
    </row>
    <row r="951" ht="28.5" customHeight="1" spans="1:8">
      <c r="A951" s="48"/>
      <c r="B951" s="21"/>
      <c r="C951" s="22" t="s">
        <v>980</v>
      </c>
      <c r="D951" s="21" t="s">
        <v>942</v>
      </c>
      <c r="E951" s="55"/>
      <c r="F951" s="24"/>
      <c r="G951" s="21"/>
      <c r="H951" s="25">
        <f>H949+H950</f>
        <v>30552099.160968</v>
      </c>
    </row>
    <row r="952" ht="28.5" customHeight="1" spans="1:8">
      <c r="A952" s="48"/>
      <c r="B952" s="21"/>
      <c r="C952" s="22" t="s">
        <v>981</v>
      </c>
      <c r="D952" s="21" t="s">
        <v>946</v>
      </c>
      <c r="E952" s="55">
        <v>0.011</v>
      </c>
      <c r="F952" s="24"/>
      <c r="G952" s="21"/>
      <c r="H952" s="25">
        <f>E952*H951</f>
        <v>336073.090770648</v>
      </c>
    </row>
    <row r="953" ht="15.75" customHeight="1" spans="1:8">
      <c r="A953" s="56"/>
      <c r="B953" s="57"/>
      <c r="C953" s="57" t="s">
        <v>982</v>
      </c>
      <c r="D953" s="57" t="s">
        <v>949</v>
      </c>
      <c r="E953" s="58"/>
      <c r="F953" s="59"/>
      <c r="G953" s="57"/>
      <c r="H953" s="60">
        <f>H951+H952</f>
        <v>30888172.2517386</v>
      </c>
    </row>
    <row r="954" ht="53.25" customHeight="1" spans="1:8">
      <c r="A954" s="38">
        <v>48</v>
      </c>
      <c r="B954" s="39" t="s">
        <v>374</v>
      </c>
      <c r="C954" s="40" t="s">
        <v>375</v>
      </c>
      <c r="D954" s="39" t="s">
        <v>107</v>
      </c>
      <c r="E954" s="40">
        <v>1</v>
      </c>
      <c r="F954" s="41"/>
      <c r="G954" s="39"/>
      <c r="H954" s="42"/>
    </row>
    <row r="955" ht="15.75" customHeight="1" spans="1:8">
      <c r="A955" s="43"/>
      <c r="B955" s="44"/>
      <c r="C955" s="45" t="s">
        <v>803</v>
      </c>
      <c r="D955" s="44"/>
      <c r="E955" s="45"/>
      <c r="F955" s="46"/>
      <c r="G955" s="44"/>
      <c r="H955" s="47">
        <f>H961</f>
        <v>1501732.9729465</v>
      </c>
    </row>
    <row r="956" ht="15.75" customHeight="1" spans="1:8">
      <c r="A956" s="48"/>
      <c r="B956" s="21" t="s">
        <v>578</v>
      </c>
      <c r="C956" s="22" t="s">
        <v>579</v>
      </c>
      <c r="D956" s="21" t="s">
        <v>499</v>
      </c>
      <c r="E956" s="49">
        <v>265.475</v>
      </c>
      <c r="F956" s="24">
        <v>1556.019</v>
      </c>
      <c r="G956" s="50">
        <v>1</v>
      </c>
      <c r="H956" s="25">
        <f>E956*F956*G956</f>
        <v>413084.144025</v>
      </c>
    </row>
    <row r="957" ht="15.75" customHeight="1" spans="1:8">
      <c r="A957" s="48"/>
      <c r="B957" s="21" t="s">
        <v>483</v>
      </c>
      <c r="C957" s="22" t="s">
        <v>484</v>
      </c>
      <c r="D957" s="21" t="s">
        <v>107</v>
      </c>
      <c r="E957" s="49">
        <v>0.5412</v>
      </c>
      <c r="F957" s="24">
        <v>747160</v>
      </c>
      <c r="G957" s="50">
        <v>1</v>
      </c>
      <c r="H957" s="25">
        <f>E957*F957*G957</f>
        <v>404362.992</v>
      </c>
    </row>
    <row r="958" ht="15.75" customHeight="1" spans="1:8">
      <c r="A958" s="48"/>
      <c r="B958" s="21" t="s">
        <v>504</v>
      </c>
      <c r="C958" s="22" t="s">
        <v>505</v>
      </c>
      <c r="D958" s="21" t="s">
        <v>107</v>
      </c>
      <c r="E958" s="49">
        <v>0.892775</v>
      </c>
      <c r="F958" s="24">
        <v>747295</v>
      </c>
      <c r="G958" s="50">
        <v>1</v>
      </c>
      <c r="H958" s="25">
        <f>E958*F958*G958</f>
        <v>667166.293625</v>
      </c>
    </row>
    <row r="959" ht="15.75" customHeight="1" spans="1:8">
      <c r="A959" s="48"/>
      <c r="B959" s="21" t="s">
        <v>530</v>
      </c>
      <c r="C959" s="22" t="s">
        <v>531</v>
      </c>
      <c r="D959" s="21" t="s">
        <v>532</v>
      </c>
      <c r="E959" s="49">
        <v>187.575</v>
      </c>
      <c r="F959" s="24">
        <v>12</v>
      </c>
      <c r="G959" s="50">
        <v>1</v>
      </c>
      <c r="H959" s="25">
        <f>E959*F959*G959</f>
        <v>2250.9</v>
      </c>
    </row>
    <row r="960" ht="15.75" customHeight="1" spans="1:8">
      <c r="A960" s="48"/>
      <c r="B960" s="21" t="s">
        <v>804</v>
      </c>
      <c r="C960" s="22" t="s">
        <v>805</v>
      </c>
      <c r="D960" s="21" t="s">
        <v>806</v>
      </c>
      <c r="E960" s="49">
        <v>1</v>
      </c>
      <c r="F960" s="24">
        <f>SUM(H956:H959)</f>
        <v>1486864.32965</v>
      </c>
      <c r="G960" s="21"/>
      <c r="H960" s="25">
        <f>E960*F960/100</f>
        <v>14868.6432965</v>
      </c>
    </row>
    <row r="961" ht="15.75" customHeight="1" spans="1:8">
      <c r="A961" s="48"/>
      <c r="B961" s="21"/>
      <c r="C961" s="22" t="s">
        <v>903</v>
      </c>
      <c r="D961" s="21"/>
      <c r="E961" s="22"/>
      <c r="F961" s="24"/>
      <c r="G961" s="21"/>
      <c r="H961" s="25">
        <f>SUM(H956:H960)</f>
        <v>1501732.9729465</v>
      </c>
    </row>
    <row r="962" ht="15.75" customHeight="1" spans="1:8">
      <c r="A962" s="43"/>
      <c r="B962" s="44"/>
      <c r="C962" s="45" t="s">
        <v>802</v>
      </c>
      <c r="D962" s="44"/>
      <c r="E962" s="45"/>
      <c r="F962" s="46"/>
      <c r="G962" s="44"/>
      <c r="H962" s="47">
        <f>H963</f>
        <v>803979.68</v>
      </c>
    </row>
    <row r="963" ht="15.75" customHeight="1" spans="1:8">
      <c r="A963" s="48"/>
      <c r="B963" s="21" t="s">
        <v>588</v>
      </c>
      <c r="C963" s="22" t="s">
        <v>589</v>
      </c>
      <c r="D963" s="21" t="s">
        <v>586</v>
      </c>
      <c r="E963" s="49">
        <v>2.66</v>
      </c>
      <c r="F963" s="24">
        <v>302248</v>
      </c>
      <c r="G963" s="50">
        <v>1</v>
      </c>
      <c r="H963" s="25">
        <f>E963*F963*G963</f>
        <v>803979.68</v>
      </c>
    </row>
    <row r="964" ht="15.75" customHeight="1" spans="1:8">
      <c r="A964" s="43"/>
      <c r="B964" s="44"/>
      <c r="C964" s="45" t="s">
        <v>807</v>
      </c>
      <c r="D964" s="44"/>
      <c r="E964" s="45"/>
      <c r="F964" s="46"/>
      <c r="G964" s="44"/>
      <c r="H964" s="47">
        <f>H968</f>
        <v>114764.447</v>
      </c>
    </row>
    <row r="965" ht="15.75" customHeight="1" spans="1:8">
      <c r="A965" s="48"/>
      <c r="B965" s="21" t="s">
        <v>650</v>
      </c>
      <c r="C965" s="22" t="s">
        <v>651</v>
      </c>
      <c r="D965" s="21" t="s">
        <v>596</v>
      </c>
      <c r="E965" s="49">
        <v>0.095</v>
      </c>
      <c r="F965" s="24">
        <v>356057</v>
      </c>
      <c r="G965" s="50">
        <v>1</v>
      </c>
      <c r="H965" s="25">
        <f>E965*F965*G965</f>
        <v>33825.415</v>
      </c>
    </row>
    <row r="966" ht="15.75" customHeight="1" spans="1:8">
      <c r="A966" s="48"/>
      <c r="B966" s="21" t="s">
        <v>623</v>
      </c>
      <c r="C966" s="22" t="s">
        <v>624</v>
      </c>
      <c r="D966" s="21" t="s">
        <v>596</v>
      </c>
      <c r="E966" s="49">
        <v>0.089</v>
      </c>
      <c r="F966" s="24">
        <v>311518</v>
      </c>
      <c r="G966" s="50">
        <v>1</v>
      </c>
      <c r="H966" s="25">
        <f>E966*F966*G966</f>
        <v>27725.102</v>
      </c>
    </row>
    <row r="967" ht="15.75" customHeight="1" spans="1:8">
      <c r="A967" s="48"/>
      <c r="B967" s="21" t="s">
        <v>659</v>
      </c>
      <c r="C967" s="22" t="s">
        <v>660</v>
      </c>
      <c r="D967" s="21" t="s">
        <v>596</v>
      </c>
      <c r="E967" s="49">
        <v>0.11</v>
      </c>
      <c r="F967" s="24">
        <v>483763</v>
      </c>
      <c r="G967" s="50">
        <v>1</v>
      </c>
      <c r="H967" s="25">
        <f>E967*F967*G967</f>
        <v>53213.93</v>
      </c>
    </row>
    <row r="968" ht="15.75" customHeight="1" spans="1:8">
      <c r="A968" s="48"/>
      <c r="B968" s="21"/>
      <c r="C968" s="22" t="s">
        <v>903</v>
      </c>
      <c r="D968" s="21"/>
      <c r="E968" s="22"/>
      <c r="F968" s="24"/>
      <c r="G968" s="21"/>
      <c r="H968" s="25">
        <f>SUM(H965:H967)</f>
        <v>114764.447</v>
      </c>
    </row>
    <row r="969" ht="28.5" customHeight="1" spans="1:8">
      <c r="A969" s="51"/>
      <c r="B969" s="39"/>
      <c r="C969" s="40" t="s">
        <v>973</v>
      </c>
      <c r="D969" s="39" t="s">
        <v>919</v>
      </c>
      <c r="E969" s="52"/>
      <c r="F969" s="41"/>
      <c r="G969" s="39"/>
      <c r="H969" s="42">
        <f>H955+H962+H964</f>
        <v>2420477.0999465</v>
      </c>
    </row>
    <row r="970" ht="15.75" customHeight="1" spans="1:8">
      <c r="A970" s="48"/>
      <c r="B970" s="21"/>
      <c r="C970" s="22" t="s">
        <v>921</v>
      </c>
      <c r="D970" s="21" t="str">
        <f>""</f>
        <v/>
      </c>
      <c r="E970" s="53"/>
      <c r="F970" s="24"/>
      <c r="G970" s="21"/>
      <c r="H970" s="25">
        <f>H973</f>
        <v>181535.782495988</v>
      </c>
    </row>
    <row r="971" ht="15.75" customHeight="1" spans="1:8">
      <c r="A971" s="48"/>
      <c r="B971" s="21"/>
      <c r="C971" s="22" t="s">
        <v>974</v>
      </c>
      <c r="D971" s="21" t="s">
        <v>916</v>
      </c>
      <c r="E971" s="53" t="s">
        <v>924</v>
      </c>
      <c r="F971" s="24"/>
      <c r="G971" s="21"/>
      <c r="H971" s="25">
        <v>133126.240497058</v>
      </c>
    </row>
    <row r="972" ht="40.5" customHeight="1" spans="1:8">
      <c r="A972" s="48"/>
      <c r="B972" s="21"/>
      <c r="C972" s="22" t="s">
        <v>975</v>
      </c>
      <c r="D972" s="21" t="s">
        <v>53</v>
      </c>
      <c r="E972" s="53" t="s">
        <v>927</v>
      </c>
      <c r="F972" s="24"/>
      <c r="G972" s="21"/>
      <c r="H972" s="25">
        <v>48409.54199893</v>
      </c>
    </row>
    <row r="973" ht="28.5" customHeight="1" spans="1:8">
      <c r="A973" s="51"/>
      <c r="B973" s="39"/>
      <c r="C973" s="40" t="s">
        <v>976</v>
      </c>
      <c r="D973" s="39" t="s">
        <v>929</v>
      </c>
      <c r="E973" s="52"/>
      <c r="F973" s="41"/>
      <c r="G973" s="39"/>
      <c r="H973" s="42">
        <f>SUM(H971:H972)</f>
        <v>181535.782495988</v>
      </c>
    </row>
    <row r="974" ht="28.5" customHeight="1" spans="1:8">
      <c r="A974" s="48"/>
      <c r="B974" s="21"/>
      <c r="C974" s="22" t="s">
        <v>977</v>
      </c>
      <c r="D974" s="21" t="s">
        <v>932</v>
      </c>
      <c r="E974" s="53" t="s">
        <v>924</v>
      </c>
      <c r="F974" s="24"/>
      <c r="G974" s="21"/>
      <c r="H974" s="25">
        <v>143110.708534337</v>
      </c>
    </row>
    <row r="975" ht="28.5" customHeight="1" spans="1:8">
      <c r="A975" s="48"/>
      <c r="B975" s="21"/>
      <c r="C975" s="22" t="s">
        <v>978</v>
      </c>
      <c r="D975" s="21" t="s">
        <v>935</v>
      </c>
      <c r="E975" s="53"/>
      <c r="F975" s="24"/>
      <c r="G975" s="21"/>
      <c r="H975" s="25">
        <f>H969+H973+H974</f>
        <v>2745123.59097682</v>
      </c>
    </row>
    <row r="976" ht="28.5" customHeight="1" spans="1:8">
      <c r="A976" s="48"/>
      <c r="B976" s="21"/>
      <c r="C976" s="22" t="s">
        <v>979</v>
      </c>
      <c r="D976" s="21" t="s">
        <v>939</v>
      </c>
      <c r="E976" s="54">
        <v>0.08</v>
      </c>
      <c r="F976" s="24"/>
      <c r="G976" s="21"/>
      <c r="H976" s="25">
        <f>E976*H975</f>
        <v>219609.887278146</v>
      </c>
    </row>
    <row r="977" ht="28.5" customHeight="1" spans="1:8">
      <c r="A977" s="48"/>
      <c r="B977" s="21"/>
      <c r="C977" s="22" t="s">
        <v>980</v>
      </c>
      <c r="D977" s="21" t="s">
        <v>942</v>
      </c>
      <c r="E977" s="55"/>
      <c r="F977" s="24"/>
      <c r="G977" s="21"/>
      <c r="H977" s="25">
        <f>H975+H976</f>
        <v>2964733.47825497</v>
      </c>
    </row>
    <row r="978" ht="28.5" customHeight="1" spans="1:8">
      <c r="A978" s="48"/>
      <c r="B978" s="21"/>
      <c r="C978" s="22" t="s">
        <v>981</v>
      </c>
      <c r="D978" s="21" t="s">
        <v>946</v>
      </c>
      <c r="E978" s="55">
        <v>0.011</v>
      </c>
      <c r="F978" s="24"/>
      <c r="G978" s="21"/>
      <c r="H978" s="25">
        <f>E978*H977</f>
        <v>32612.0682608047</v>
      </c>
    </row>
    <row r="979" ht="15.75" customHeight="1" spans="1:8">
      <c r="A979" s="56"/>
      <c r="B979" s="57"/>
      <c r="C979" s="57" t="s">
        <v>982</v>
      </c>
      <c r="D979" s="57" t="s">
        <v>949</v>
      </c>
      <c r="E979" s="58"/>
      <c r="F979" s="59"/>
      <c r="G979" s="57"/>
      <c r="H979" s="60">
        <f>H977+H978</f>
        <v>2997345.54651578</v>
      </c>
    </row>
    <row r="980" ht="40.5" customHeight="1" spans="1:8">
      <c r="A980" s="38">
        <v>49</v>
      </c>
      <c r="B980" s="39" t="s">
        <v>379</v>
      </c>
      <c r="C980" s="40" t="s">
        <v>380</v>
      </c>
      <c r="D980" s="39" t="s">
        <v>381</v>
      </c>
      <c r="E980" s="40">
        <v>1</v>
      </c>
      <c r="F980" s="41"/>
      <c r="G980" s="39"/>
      <c r="H980" s="42"/>
    </row>
    <row r="981" ht="15.75" customHeight="1" spans="1:8">
      <c r="A981" s="43"/>
      <c r="B981" s="44"/>
      <c r="C981" s="45" t="s">
        <v>802</v>
      </c>
      <c r="D981" s="44"/>
      <c r="E981" s="45"/>
      <c r="F981" s="46"/>
      <c r="G981" s="44"/>
      <c r="H981" s="47">
        <f>H982</f>
        <v>39292.24</v>
      </c>
    </row>
    <row r="982" ht="15.75" customHeight="1" spans="1:8">
      <c r="A982" s="48"/>
      <c r="B982" s="21" t="s">
        <v>588</v>
      </c>
      <c r="C982" s="22" t="s">
        <v>589</v>
      </c>
      <c r="D982" s="21" t="s">
        <v>586</v>
      </c>
      <c r="E982" s="49">
        <v>0.13</v>
      </c>
      <c r="F982" s="24">
        <v>302248</v>
      </c>
      <c r="G982" s="50">
        <v>1</v>
      </c>
      <c r="H982" s="25">
        <f>E982*F982*G982</f>
        <v>39292.24</v>
      </c>
    </row>
    <row r="983" ht="28.5" customHeight="1" spans="1:8">
      <c r="A983" s="51"/>
      <c r="B983" s="39"/>
      <c r="C983" s="40" t="s">
        <v>973</v>
      </c>
      <c r="D983" s="39" t="s">
        <v>919</v>
      </c>
      <c r="E983" s="52"/>
      <c r="F983" s="41"/>
      <c r="G983" s="39"/>
      <c r="H983" s="42">
        <f>+H981</f>
        <v>39292.24</v>
      </c>
    </row>
    <row r="984" ht="15.75" customHeight="1" spans="1:8">
      <c r="A984" s="48"/>
      <c r="B984" s="21"/>
      <c r="C984" s="22" t="s">
        <v>921</v>
      </c>
      <c r="D984" s="21" t="str">
        <f>""</f>
        <v/>
      </c>
      <c r="E984" s="53"/>
      <c r="F984" s="24"/>
      <c r="G984" s="21"/>
      <c r="H984" s="25">
        <f>H987</f>
        <v>2946.918</v>
      </c>
    </row>
    <row r="985" ht="15.75" customHeight="1" spans="1:8">
      <c r="A985" s="48"/>
      <c r="B985" s="21"/>
      <c r="C985" s="22" t="s">
        <v>974</v>
      </c>
      <c r="D985" s="21" t="s">
        <v>916</v>
      </c>
      <c r="E985" s="53" t="s">
        <v>924</v>
      </c>
      <c r="F985" s="24"/>
      <c r="G985" s="21"/>
      <c r="H985" s="25">
        <v>2161.0732</v>
      </c>
    </row>
    <row r="986" ht="40.5" customHeight="1" spans="1:8">
      <c r="A986" s="48"/>
      <c r="B986" s="21"/>
      <c r="C986" s="22" t="s">
        <v>975</v>
      </c>
      <c r="D986" s="21" t="s">
        <v>53</v>
      </c>
      <c r="E986" s="53" t="s">
        <v>927</v>
      </c>
      <c r="F986" s="24"/>
      <c r="G986" s="21"/>
      <c r="H986" s="25">
        <v>785.8448</v>
      </c>
    </row>
    <row r="987" ht="28.5" customHeight="1" spans="1:8">
      <c r="A987" s="51"/>
      <c r="B987" s="39"/>
      <c r="C987" s="40" t="s">
        <v>976</v>
      </c>
      <c r="D987" s="39" t="s">
        <v>929</v>
      </c>
      <c r="E987" s="52"/>
      <c r="F987" s="41"/>
      <c r="G987" s="39"/>
      <c r="H987" s="42">
        <f>SUM(H985:H986)</f>
        <v>2946.918</v>
      </c>
    </row>
    <row r="988" ht="28.5" customHeight="1" spans="1:8">
      <c r="A988" s="48"/>
      <c r="B988" s="21"/>
      <c r="C988" s="22" t="s">
        <v>977</v>
      </c>
      <c r="D988" s="21" t="s">
        <v>932</v>
      </c>
      <c r="E988" s="53" t="s">
        <v>924</v>
      </c>
      <c r="F988" s="24"/>
      <c r="G988" s="21"/>
      <c r="H988" s="25">
        <v>2323.15369</v>
      </c>
    </row>
    <row r="989" ht="28.5" customHeight="1" spans="1:8">
      <c r="A989" s="48"/>
      <c r="B989" s="21"/>
      <c r="C989" s="22" t="s">
        <v>978</v>
      </c>
      <c r="D989" s="21" t="s">
        <v>935</v>
      </c>
      <c r="E989" s="53"/>
      <c r="F989" s="24"/>
      <c r="G989" s="21"/>
      <c r="H989" s="25">
        <f>H983+H987+H988</f>
        <v>44562.31169</v>
      </c>
    </row>
    <row r="990" ht="28.5" customHeight="1" spans="1:8">
      <c r="A990" s="48"/>
      <c r="B990" s="21"/>
      <c r="C990" s="22" t="s">
        <v>979</v>
      </c>
      <c r="D990" s="21" t="s">
        <v>939</v>
      </c>
      <c r="E990" s="54">
        <v>0.08</v>
      </c>
      <c r="F990" s="24"/>
      <c r="G990" s="21"/>
      <c r="H990" s="25">
        <f>E990*H989</f>
        <v>3564.9849352</v>
      </c>
    </row>
    <row r="991" ht="28.5" customHeight="1" spans="1:8">
      <c r="A991" s="48"/>
      <c r="B991" s="21"/>
      <c r="C991" s="22" t="s">
        <v>980</v>
      </c>
      <c r="D991" s="21" t="s">
        <v>942</v>
      </c>
      <c r="E991" s="55"/>
      <c r="F991" s="24"/>
      <c r="G991" s="21"/>
      <c r="H991" s="25">
        <f>H989+H990</f>
        <v>48127.2966252</v>
      </c>
    </row>
    <row r="992" ht="28.5" customHeight="1" spans="1:8">
      <c r="A992" s="48"/>
      <c r="B992" s="21"/>
      <c r="C992" s="22" t="s">
        <v>981</v>
      </c>
      <c r="D992" s="21" t="s">
        <v>946</v>
      </c>
      <c r="E992" s="55">
        <v>0.011</v>
      </c>
      <c r="F992" s="24"/>
      <c r="G992" s="21"/>
      <c r="H992" s="25">
        <f>E992*H991</f>
        <v>529.4002628772</v>
      </c>
    </row>
    <row r="993" ht="15.75" customHeight="1" spans="1:8">
      <c r="A993" s="56"/>
      <c r="B993" s="57"/>
      <c r="C993" s="57" t="s">
        <v>982</v>
      </c>
      <c r="D993" s="57" t="s">
        <v>949</v>
      </c>
      <c r="E993" s="58"/>
      <c r="F993" s="59"/>
      <c r="G993" s="57"/>
      <c r="H993" s="60">
        <f>H991+H992</f>
        <v>48656.6968880772</v>
      </c>
    </row>
    <row r="994" ht="40.5" customHeight="1" spans="1:8">
      <c r="A994" s="38">
        <v>50</v>
      </c>
      <c r="B994" s="39" t="s">
        <v>386</v>
      </c>
      <c r="C994" s="40" t="s">
        <v>387</v>
      </c>
      <c r="D994" s="39" t="s">
        <v>388</v>
      </c>
      <c r="E994" s="40">
        <v>1</v>
      </c>
      <c r="F994" s="41"/>
      <c r="G994" s="39"/>
      <c r="H994" s="42"/>
    </row>
    <row r="995" ht="15.75" customHeight="1" spans="1:8">
      <c r="A995" s="43"/>
      <c r="B995" s="44"/>
      <c r="C995" s="45" t="s">
        <v>803</v>
      </c>
      <c r="D995" s="44"/>
      <c r="E995" s="45"/>
      <c r="F995" s="46"/>
      <c r="G995" s="44"/>
      <c r="H995" s="47">
        <f>H998</f>
        <v>519259.5</v>
      </c>
    </row>
    <row r="996" ht="15.75" customHeight="1" spans="1:8">
      <c r="A996" s="48"/>
      <c r="B996" s="21" t="s">
        <v>534</v>
      </c>
      <c r="C996" s="22" t="s">
        <v>535</v>
      </c>
      <c r="D996" s="21" t="s">
        <v>536</v>
      </c>
      <c r="E996" s="49">
        <v>1</v>
      </c>
      <c r="F996" s="24">
        <v>519000</v>
      </c>
      <c r="G996" s="50">
        <v>1</v>
      </c>
      <c r="H996" s="25">
        <f>E996*F996*G996</f>
        <v>519000</v>
      </c>
    </row>
    <row r="997" ht="15.75" customHeight="1" spans="1:8">
      <c r="A997" s="48"/>
      <c r="B997" s="21" t="s">
        <v>804</v>
      </c>
      <c r="C997" s="22" t="s">
        <v>810</v>
      </c>
      <c r="D997" s="21" t="s">
        <v>806</v>
      </c>
      <c r="E997" s="49">
        <v>0.05</v>
      </c>
      <c r="F997" s="24">
        <f>SUM(H996:H996)</f>
        <v>519000</v>
      </c>
      <c r="G997" s="21"/>
      <c r="H997" s="25">
        <f>E997*F997/100</f>
        <v>259.5</v>
      </c>
    </row>
    <row r="998" ht="15.75" customHeight="1" spans="1:8">
      <c r="A998" s="48"/>
      <c r="B998" s="21"/>
      <c r="C998" s="22" t="s">
        <v>903</v>
      </c>
      <c r="D998" s="21"/>
      <c r="E998" s="22"/>
      <c r="F998" s="24"/>
      <c r="G998" s="21"/>
      <c r="H998" s="25">
        <f>SUM(H996:H997)</f>
        <v>519259.5</v>
      </c>
    </row>
    <row r="999" ht="15.75" customHeight="1" spans="1:8">
      <c r="A999" s="43"/>
      <c r="B999" s="44"/>
      <c r="C999" s="45" t="s">
        <v>802</v>
      </c>
      <c r="D999" s="44"/>
      <c r="E999" s="45"/>
      <c r="F999" s="46"/>
      <c r="G999" s="44"/>
      <c r="H999" s="47">
        <f>H1000</f>
        <v>110671.75</v>
      </c>
    </row>
    <row r="1000" ht="15.75" customHeight="1" spans="1:8">
      <c r="A1000" s="48"/>
      <c r="B1000" s="21" t="s">
        <v>590</v>
      </c>
      <c r="C1000" s="22" t="s">
        <v>591</v>
      </c>
      <c r="D1000" s="21" t="s">
        <v>586</v>
      </c>
      <c r="E1000" s="49">
        <v>0.35</v>
      </c>
      <c r="F1000" s="24">
        <v>316205</v>
      </c>
      <c r="G1000" s="50">
        <v>1</v>
      </c>
      <c r="H1000" s="25">
        <f>E1000*F1000*G1000</f>
        <v>110671.75</v>
      </c>
    </row>
    <row r="1001" ht="28.5" customHeight="1" spans="1:8">
      <c r="A1001" s="51"/>
      <c r="B1001" s="39"/>
      <c r="C1001" s="40" t="s">
        <v>973</v>
      </c>
      <c r="D1001" s="39" t="s">
        <v>919</v>
      </c>
      <c r="E1001" s="52"/>
      <c r="F1001" s="41"/>
      <c r="G1001" s="39"/>
      <c r="H1001" s="42">
        <f>H995+H999</f>
        <v>629931.25</v>
      </c>
    </row>
    <row r="1002" ht="15.75" customHeight="1" spans="1:8">
      <c r="A1002" s="48"/>
      <c r="B1002" s="21"/>
      <c r="C1002" s="22" t="s">
        <v>921</v>
      </c>
      <c r="D1002" s="21" t="str">
        <f>""</f>
        <v/>
      </c>
      <c r="E1002" s="53"/>
      <c r="F1002" s="24"/>
      <c r="G1002" s="21"/>
      <c r="H1002" s="25">
        <f>H1005</f>
        <v>47244.84375</v>
      </c>
    </row>
    <row r="1003" ht="15.75" customHeight="1" spans="1:8">
      <c r="A1003" s="48"/>
      <c r="B1003" s="21"/>
      <c r="C1003" s="22" t="s">
        <v>974</v>
      </c>
      <c r="D1003" s="21" t="s">
        <v>916</v>
      </c>
      <c r="E1003" s="53" t="s">
        <v>924</v>
      </c>
      <c r="F1003" s="24"/>
      <c r="G1003" s="21"/>
      <c r="H1003" s="25">
        <v>34646.21875</v>
      </c>
    </row>
    <row r="1004" ht="40.5" customHeight="1" spans="1:8">
      <c r="A1004" s="48"/>
      <c r="B1004" s="21"/>
      <c r="C1004" s="22" t="s">
        <v>975</v>
      </c>
      <c r="D1004" s="21" t="s">
        <v>53</v>
      </c>
      <c r="E1004" s="53" t="s">
        <v>927</v>
      </c>
      <c r="F1004" s="24"/>
      <c r="G1004" s="21"/>
      <c r="H1004" s="25">
        <v>12598.625</v>
      </c>
    </row>
    <row r="1005" ht="28.5" customHeight="1" spans="1:8">
      <c r="A1005" s="51"/>
      <c r="B1005" s="39"/>
      <c r="C1005" s="40" t="s">
        <v>976</v>
      </c>
      <c r="D1005" s="39" t="s">
        <v>929</v>
      </c>
      <c r="E1005" s="52"/>
      <c r="F1005" s="41"/>
      <c r="G1005" s="39"/>
      <c r="H1005" s="42">
        <f>SUM(H1003:H1004)</f>
        <v>47244.84375</v>
      </c>
    </row>
    <row r="1006" ht="28.5" customHeight="1" spans="1:8">
      <c r="A1006" s="48"/>
      <c r="B1006" s="21"/>
      <c r="C1006" s="22" t="s">
        <v>977</v>
      </c>
      <c r="D1006" s="21" t="s">
        <v>932</v>
      </c>
      <c r="E1006" s="53" t="s">
        <v>924</v>
      </c>
      <c r="F1006" s="24"/>
      <c r="G1006" s="21"/>
      <c r="H1006" s="25">
        <v>37244.68515625</v>
      </c>
    </row>
    <row r="1007" ht="28.5" customHeight="1" spans="1:8">
      <c r="A1007" s="48"/>
      <c r="B1007" s="21"/>
      <c r="C1007" s="22" t="s">
        <v>978</v>
      </c>
      <c r="D1007" s="21" t="s">
        <v>935</v>
      </c>
      <c r="E1007" s="53"/>
      <c r="F1007" s="24"/>
      <c r="G1007" s="21"/>
      <c r="H1007" s="25">
        <f>H1001+H1005+H1006</f>
        <v>714420.77890625</v>
      </c>
    </row>
    <row r="1008" ht="28.5" customHeight="1" spans="1:8">
      <c r="A1008" s="48"/>
      <c r="B1008" s="21"/>
      <c r="C1008" s="22" t="s">
        <v>979</v>
      </c>
      <c r="D1008" s="21" t="s">
        <v>939</v>
      </c>
      <c r="E1008" s="54">
        <v>0.08</v>
      </c>
      <c r="F1008" s="24"/>
      <c r="G1008" s="21"/>
      <c r="H1008" s="25">
        <f>E1008*H1007</f>
        <v>57153.6623125</v>
      </c>
    </row>
    <row r="1009" ht="28.5" customHeight="1" spans="1:8">
      <c r="A1009" s="48"/>
      <c r="B1009" s="21"/>
      <c r="C1009" s="22" t="s">
        <v>980</v>
      </c>
      <c r="D1009" s="21" t="s">
        <v>942</v>
      </c>
      <c r="E1009" s="55"/>
      <c r="F1009" s="24"/>
      <c r="G1009" s="21"/>
      <c r="H1009" s="25">
        <f>H1007+H1008</f>
        <v>771574.44121875</v>
      </c>
    </row>
    <row r="1010" ht="28.5" customHeight="1" spans="1:8">
      <c r="A1010" s="48"/>
      <c r="B1010" s="21"/>
      <c r="C1010" s="22" t="s">
        <v>981</v>
      </c>
      <c r="D1010" s="21" t="s">
        <v>946</v>
      </c>
      <c r="E1010" s="55">
        <v>0.011</v>
      </c>
      <c r="F1010" s="24"/>
      <c r="G1010" s="21"/>
      <c r="H1010" s="25">
        <f>E1010*H1009</f>
        <v>8487.31885340625</v>
      </c>
    </row>
    <row r="1011" ht="15.75" customHeight="1" spans="1:8">
      <c r="A1011" s="56"/>
      <c r="B1011" s="57"/>
      <c r="C1011" s="57" t="s">
        <v>982</v>
      </c>
      <c r="D1011" s="57" t="s">
        <v>949</v>
      </c>
      <c r="E1011" s="58"/>
      <c r="F1011" s="59"/>
      <c r="G1011" s="57"/>
      <c r="H1011" s="60">
        <f>H1009+H1010</f>
        <v>780061.760072156</v>
      </c>
    </row>
    <row r="1012" ht="28.5" customHeight="1" spans="1:8">
      <c r="A1012" s="38">
        <v>51</v>
      </c>
      <c r="B1012" s="39" t="s">
        <v>391</v>
      </c>
      <c r="C1012" s="40" t="s">
        <v>392</v>
      </c>
      <c r="D1012" s="39" t="s">
        <v>107</v>
      </c>
      <c r="E1012" s="40">
        <v>1</v>
      </c>
      <c r="F1012" s="41"/>
      <c r="G1012" s="39"/>
      <c r="H1012" s="42"/>
    </row>
    <row r="1013" ht="15.75" customHeight="1" spans="1:8">
      <c r="A1013" s="43"/>
      <c r="B1013" s="44"/>
      <c r="C1013" s="45" t="s">
        <v>802</v>
      </c>
      <c r="D1013" s="44"/>
      <c r="E1013" s="45"/>
      <c r="F1013" s="46"/>
      <c r="G1013" s="44"/>
      <c r="H1013" s="47">
        <f>H1014</f>
        <v>140828.8</v>
      </c>
    </row>
    <row r="1014" ht="15.75" customHeight="1" spans="1:8">
      <c r="A1014" s="48"/>
      <c r="B1014" s="21" t="s">
        <v>584</v>
      </c>
      <c r="C1014" s="22" t="s">
        <v>585</v>
      </c>
      <c r="D1014" s="21" t="s">
        <v>586</v>
      </c>
      <c r="E1014" s="49">
        <v>0.56</v>
      </c>
      <c r="F1014" s="24">
        <v>251480</v>
      </c>
      <c r="G1014" s="50">
        <v>1</v>
      </c>
      <c r="H1014" s="25">
        <f>E1014*F1014*G1014</f>
        <v>140828.8</v>
      </c>
    </row>
    <row r="1015" ht="28.5" customHeight="1" spans="1:8">
      <c r="A1015" s="51"/>
      <c r="B1015" s="39"/>
      <c r="C1015" s="40" t="s">
        <v>973</v>
      </c>
      <c r="D1015" s="39" t="s">
        <v>919</v>
      </c>
      <c r="E1015" s="52"/>
      <c r="F1015" s="41"/>
      <c r="G1015" s="39"/>
      <c r="H1015" s="42">
        <f>+H1013</f>
        <v>140828.8</v>
      </c>
    </row>
    <row r="1016" ht="15.75" customHeight="1" spans="1:8">
      <c r="A1016" s="48"/>
      <c r="B1016" s="21"/>
      <c r="C1016" s="22" t="s">
        <v>921</v>
      </c>
      <c r="D1016" s="21" t="str">
        <f>""</f>
        <v/>
      </c>
      <c r="E1016" s="53"/>
      <c r="F1016" s="24"/>
      <c r="G1016" s="21"/>
      <c r="H1016" s="25">
        <f>H1019</f>
        <v>10562.16</v>
      </c>
    </row>
    <row r="1017" ht="15.75" customHeight="1" spans="1:8">
      <c r="A1017" s="48"/>
      <c r="B1017" s="21"/>
      <c r="C1017" s="22" t="s">
        <v>974</v>
      </c>
      <c r="D1017" s="21" t="s">
        <v>916</v>
      </c>
      <c r="E1017" s="53" t="s">
        <v>924</v>
      </c>
      <c r="F1017" s="24"/>
      <c r="G1017" s="21"/>
      <c r="H1017" s="25">
        <v>7745.584</v>
      </c>
    </row>
    <row r="1018" ht="40.5" customHeight="1" spans="1:8">
      <c r="A1018" s="48"/>
      <c r="B1018" s="21"/>
      <c r="C1018" s="22" t="s">
        <v>975</v>
      </c>
      <c r="D1018" s="21" t="s">
        <v>53</v>
      </c>
      <c r="E1018" s="53" t="s">
        <v>927</v>
      </c>
      <c r="F1018" s="24"/>
      <c r="G1018" s="21"/>
      <c r="H1018" s="25">
        <v>2816.576</v>
      </c>
    </row>
    <row r="1019" ht="28.5" customHeight="1" spans="1:8">
      <c r="A1019" s="51"/>
      <c r="B1019" s="39"/>
      <c r="C1019" s="40" t="s">
        <v>976</v>
      </c>
      <c r="D1019" s="39" t="s">
        <v>929</v>
      </c>
      <c r="E1019" s="52"/>
      <c r="F1019" s="41"/>
      <c r="G1019" s="39"/>
      <c r="H1019" s="42">
        <f>SUM(H1017:H1018)</f>
        <v>10562.16</v>
      </c>
    </row>
    <row r="1020" ht="28.5" customHeight="1" spans="1:8">
      <c r="A1020" s="48"/>
      <c r="B1020" s="21"/>
      <c r="C1020" s="22" t="s">
        <v>977</v>
      </c>
      <c r="D1020" s="21" t="s">
        <v>932</v>
      </c>
      <c r="E1020" s="53" t="s">
        <v>924</v>
      </c>
      <c r="F1020" s="24"/>
      <c r="G1020" s="21"/>
      <c r="H1020" s="25">
        <v>8326.5028</v>
      </c>
    </row>
    <row r="1021" ht="28.5" customHeight="1" spans="1:8">
      <c r="A1021" s="48"/>
      <c r="B1021" s="21"/>
      <c r="C1021" s="22" t="s">
        <v>978</v>
      </c>
      <c r="D1021" s="21" t="s">
        <v>935</v>
      </c>
      <c r="E1021" s="53"/>
      <c r="F1021" s="24"/>
      <c r="G1021" s="21"/>
      <c r="H1021" s="25">
        <f>H1015+H1019+H1020</f>
        <v>159717.4628</v>
      </c>
    </row>
    <row r="1022" ht="28.5" customHeight="1" spans="1:8">
      <c r="A1022" s="48"/>
      <c r="B1022" s="21"/>
      <c r="C1022" s="22" t="s">
        <v>979</v>
      </c>
      <c r="D1022" s="21" t="s">
        <v>939</v>
      </c>
      <c r="E1022" s="54">
        <v>0.08</v>
      </c>
      <c r="F1022" s="24"/>
      <c r="G1022" s="21"/>
      <c r="H1022" s="25">
        <f>E1022*H1021</f>
        <v>12777.397024</v>
      </c>
    </row>
    <row r="1023" ht="28.5" customHeight="1" spans="1:8">
      <c r="A1023" s="48"/>
      <c r="B1023" s="21"/>
      <c r="C1023" s="22" t="s">
        <v>980</v>
      </c>
      <c r="D1023" s="21" t="s">
        <v>942</v>
      </c>
      <c r="E1023" s="55"/>
      <c r="F1023" s="24"/>
      <c r="G1023" s="21"/>
      <c r="H1023" s="25">
        <f>H1021+H1022</f>
        <v>172494.859824</v>
      </c>
    </row>
    <row r="1024" ht="28.5" customHeight="1" spans="1:8">
      <c r="A1024" s="48"/>
      <c r="B1024" s="21"/>
      <c r="C1024" s="22" t="s">
        <v>981</v>
      </c>
      <c r="D1024" s="21" t="s">
        <v>946</v>
      </c>
      <c r="E1024" s="55">
        <v>0.011</v>
      </c>
      <c r="F1024" s="24"/>
      <c r="G1024" s="21"/>
      <c r="H1024" s="25">
        <f>E1024*H1023</f>
        <v>1897.443458064</v>
      </c>
    </row>
    <row r="1025" ht="15.75" customHeight="1" spans="1:8">
      <c r="A1025" s="56"/>
      <c r="B1025" s="57"/>
      <c r="C1025" s="57" t="s">
        <v>982</v>
      </c>
      <c r="D1025" s="57" t="s">
        <v>949</v>
      </c>
      <c r="E1025" s="58"/>
      <c r="F1025" s="59"/>
      <c r="G1025" s="57"/>
      <c r="H1025" s="60">
        <f>H1023+H1024</f>
        <v>174392.303282064</v>
      </c>
    </row>
    <row r="1026" ht="40.5" customHeight="1" spans="1:8">
      <c r="A1026" s="38">
        <v>52</v>
      </c>
      <c r="B1026" s="39" t="s">
        <v>363</v>
      </c>
      <c r="C1026" s="40" t="s">
        <v>364</v>
      </c>
      <c r="D1026" s="39" t="s">
        <v>47</v>
      </c>
      <c r="E1026" s="40">
        <v>1</v>
      </c>
      <c r="F1026" s="41"/>
      <c r="G1026" s="39"/>
      <c r="H1026" s="42"/>
    </row>
    <row r="1027" ht="15.75" customHeight="1" spans="1:8">
      <c r="A1027" s="43"/>
      <c r="B1027" s="44"/>
      <c r="C1027" s="45" t="s">
        <v>803</v>
      </c>
      <c r="D1027" s="44"/>
      <c r="E1027" s="45"/>
      <c r="F1027" s="46"/>
      <c r="G1027" s="44"/>
      <c r="H1027" s="47">
        <f>H1033</f>
        <v>5433143.5</v>
      </c>
    </row>
    <row r="1028" ht="15.75" customHeight="1" spans="1:8">
      <c r="A1028" s="48"/>
      <c r="B1028" s="21" t="s">
        <v>527</v>
      </c>
      <c r="C1028" s="22" t="s">
        <v>528</v>
      </c>
      <c r="D1028" s="21" t="s">
        <v>107</v>
      </c>
      <c r="E1028" s="49">
        <v>0.794</v>
      </c>
      <c r="F1028" s="24">
        <v>3300000</v>
      </c>
      <c r="G1028" s="50">
        <v>1</v>
      </c>
      <c r="H1028" s="25">
        <f>E1028*F1028*G1028</f>
        <v>2620200</v>
      </c>
    </row>
    <row r="1029" ht="15.75" customHeight="1" spans="1:8">
      <c r="A1029" s="48"/>
      <c r="B1029" s="21" t="s">
        <v>524</v>
      </c>
      <c r="C1029" s="22" t="s">
        <v>525</v>
      </c>
      <c r="D1029" s="21" t="s">
        <v>107</v>
      </c>
      <c r="E1029" s="49">
        <v>0.112</v>
      </c>
      <c r="F1029" s="24">
        <v>3300000</v>
      </c>
      <c r="G1029" s="50">
        <v>1</v>
      </c>
      <c r="H1029" s="25">
        <f>E1029*F1029*G1029</f>
        <v>369600</v>
      </c>
    </row>
    <row r="1030" ht="15.75" customHeight="1" spans="1:8">
      <c r="A1030" s="48"/>
      <c r="B1030" s="21" t="s">
        <v>520</v>
      </c>
      <c r="C1030" s="22" t="s">
        <v>521</v>
      </c>
      <c r="D1030" s="21" t="s">
        <v>107</v>
      </c>
      <c r="E1030" s="49">
        <v>0.668</v>
      </c>
      <c r="F1030" s="24">
        <v>3300000</v>
      </c>
      <c r="G1030" s="50">
        <v>1</v>
      </c>
      <c r="H1030" s="25">
        <f>E1030*F1030*G1030</f>
        <v>2204400</v>
      </c>
    </row>
    <row r="1031" ht="15.75" customHeight="1" spans="1:8">
      <c r="A1031" s="48"/>
      <c r="B1031" s="21" t="s">
        <v>512</v>
      </c>
      <c r="C1031" s="22" t="s">
        <v>513</v>
      </c>
      <c r="D1031" s="21" t="s">
        <v>499</v>
      </c>
      <c r="E1031" s="49">
        <v>8.05</v>
      </c>
      <c r="F1031" s="24">
        <v>23000</v>
      </c>
      <c r="G1031" s="50">
        <v>1</v>
      </c>
      <c r="H1031" s="25">
        <f>E1031*F1031*G1031</f>
        <v>185150</v>
      </c>
    </row>
    <row r="1032" ht="15.75" customHeight="1" spans="1:8">
      <c r="A1032" s="48"/>
      <c r="B1032" s="21" t="s">
        <v>804</v>
      </c>
      <c r="C1032" s="22" t="s">
        <v>805</v>
      </c>
      <c r="D1032" s="21" t="s">
        <v>806</v>
      </c>
      <c r="E1032" s="49">
        <v>1</v>
      </c>
      <c r="F1032" s="24">
        <f>SUM(H1028:H1031)</f>
        <v>5379350</v>
      </c>
      <c r="G1032" s="21"/>
      <c r="H1032" s="25">
        <f>E1032*F1032/100</f>
        <v>53793.5</v>
      </c>
    </row>
    <row r="1033" ht="15.75" customHeight="1" spans="1:8">
      <c r="A1033" s="48"/>
      <c r="B1033" s="21"/>
      <c r="C1033" s="22" t="s">
        <v>903</v>
      </c>
      <c r="D1033" s="21"/>
      <c r="E1033" s="22"/>
      <c r="F1033" s="24"/>
      <c r="G1033" s="21"/>
      <c r="H1033" s="25">
        <f>SUM(H1028:H1032)</f>
        <v>5433143.5</v>
      </c>
    </row>
    <row r="1034" ht="15.75" customHeight="1" spans="1:8">
      <c r="A1034" s="43"/>
      <c r="B1034" s="44"/>
      <c r="C1034" s="45" t="s">
        <v>802</v>
      </c>
      <c r="D1034" s="44"/>
      <c r="E1034" s="45"/>
      <c r="F1034" s="46"/>
      <c r="G1034" s="44"/>
      <c r="H1034" s="47">
        <f>H1035</f>
        <v>8605000.56</v>
      </c>
    </row>
    <row r="1035" ht="15.75" customHeight="1" spans="1:8">
      <c r="A1035" s="48"/>
      <c r="B1035" s="21" t="s">
        <v>588</v>
      </c>
      <c r="C1035" s="22" t="s">
        <v>589</v>
      </c>
      <c r="D1035" s="21" t="s">
        <v>586</v>
      </c>
      <c r="E1035" s="49">
        <v>28.47</v>
      </c>
      <c r="F1035" s="24">
        <v>302248</v>
      </c>
      <c r="G1035" s="50">
        <v>1</v>
      </c>
      <c r="H1035" s="25">
        <f>E1035*F1035*G1035</f>
        <v>8605000.56</v>
      </c>
    </row>
    <row r="1036" ht="28.5" customHeight="1" spans="1:8">
      <c r="A1036" s="51"/>
      <c r="B1036" s="39"/>
      <c r="C1036" s="40" t="s">
        <v>973</v>
      </c>
      <c r="D1036" s="39" t="s">
        <v>919</v>
      </c>
      <c r="E1036" s="52"/>
      <c r="F1036" s="41"/>
      <c r="G1036" s="39"/>
      <c r="H1036" s="42">
        <f>H1027+H1034</f>
        <v>14038144.06</v>
      </c>
    </row>
    <row r="1037" ht="15.75" customHeight="1" spans="1:8">
      <c r="A1037" s="48"/>
      <c r="B1037" s="21"/>
      <c r="C1037" s="22" t="s">
        <v>921</v>
      </c>
      <c r="D1037" s="21" t="str">
        <f>""</f>
        <v/>
      </c>
      <c r="E1037" s="53"/>
      <c r="F1037" s="24"/>
      <c r="G1037" s="21"/>
      <c r="H1037" s="25">
        <f>H1040</f>
        <v>1052860.8045</v>
      </c>
    </row>
    <row r="1038" ht="15.75" customHeight="1" spans="1:8">
      <c r="A1038" s="48"/>
      <c r="B1038" s="21"/>
      <c r="C1038" s="22" t="s">
        <v>974</v>
      </c>
      <c r="D1038" s="21" t="s">
        <v>916</v>
      </c>
      <c r="E1038" s="53" t="s">
        <v>924</v>
      </c>
      <c r="F1038" s="24"/>
      <c r="G1038" s="21"/>
      <c r="H1038" s="25">
        <v>772097.9233</v>
      </c>
    </row>
    <row r="1039" ht="40.5" customHeight="1" spans="1:8">
      <c r="A1039" s="48"/>
      <c r="B1039" s="21"/>
      <c r="C1039" s="22" t="s">
        <v>975</v>
      </c>
      <c r="D1039" s="21" t="s">
        <v>53</v>
      </c>
      <c r="E1039" s="53" t="s">
        <v>927</v>
      </c>
      <c r="F1039" s="24"/>
      <c r="G1039" s="21"/>
      <c r="H1039" s="25">
        <v>280762.8812</v>
      </c>
    </row>
    <row r="1040" ht="28.5" customHeight="1" spans="1:8">
      <c r="A1040" s="51"/>
      <c r="B1040" s="39"/>
      <c r="C1040" s="40" t="s">
        <v>976</v>
      </c>
      <c r="D1040" s="39" t="s">
        <v>929</v>
      </c>
      <c r="E1040" s="52"/>
      <c r="F1040" s="41"/>
      <c r="G1040" s="39"/>
      <c r="H1040" s="42">
        <f>SUM(H1038:H1039)</f>
        <v>1052860.8045</v>
      </c>
    </row>
    <row r="1041" ht="28.5" customHeight="1" spans="1:8">
      <c r="A1041" s="48"/>
      <c r="B1041" s="21"/>
      <c r="C1041" s="22" t="s">
        <v>977</v>
      </c>
      <c r="D1041" s="21" t="s">
        <v>932</v>
      </c>
      <c r="E1041" s="53" t="s">
        <v>924</v>
      </c>
      <c r="F1041" s="24"/>
      <c r="G1041" s="21"/>
      <c r="H1041" s="25">
        <v>830005.2675475</v>
      </c>
    </row>
    <row r="1042" ht="28.5" customHeight="1" spans="1:8">
      <c r="A1042" s="48"/>
      <c r="B1042" s="21"/>
      <c r="C1042" s="22" t="s">
        <v>978</v>
      </c>
      <c r="D1042" s="21" t="s">
        <v>935</v>
      </c>
      <c r="E1042" s="53"/>
      <c r="F1042" s="24"/>
      <c r="G1042" s="21"/>
      <c r="H1042" s="25">
        <f>H1036+H1040+H1041</f>
        <v>15921010.1320475</v>
      </c>
    </row>
    <row r="1043" ht="28.5" customHeight="1" spans="1:8">
      <c r="A1043" s="48"/>
      <c r="B1043" s="21"/>
      <c r="C1043" s="22" t="s">
        <v>979</v>
      </c>
      <c r="D1043" s="21" t="s">
        <v>939</v>
      </c>
      <c r="E1043" s="54">
        <v>0.08</v>
      </c>
      <c r="F1043" s="24"/>
      <c r="G1043" s="21"/>
      <c r="H1043" s="25">
        <f>E1043*H1042</f>
        <v>1273680.8105638</v>
      </c>
    </row>
    <row r="1044" ht="28.5" customHeight="1" spans="1:8">
      <c r="A1044" s="48"/>
      <c r="B1044" s="21"/>
      <c r="C1044" s="22" t="s">
        <v>980</v>
      </c>
      <c r="D1044" s="21" t="s">
        <v>942</v>
      </c>
      <c r="E1044" s="55"/>
      <c r="F1044" s="24"/>
      <c r="G1044" s="21"/>
      <c r="H1044" s="25">
        <f>H1042+H1043</f>
        <v>17194690.9426113</v>
      </c>
    </row>
    <row r="1045" ht="28.5" customHeight="1" spans="1:8">
      <c r="A1045" s="48"/>
      <c r="B1045" s="21"/>
      <c r="C1045" s="22" t="s">
        <v>981</v>
      </c>
      <c r="D1045" s="21" t="s">
        <v>946</v>
      </c>
      <c r="E1045" s="55">
        <v>0.011</v>
      </c>
      <c r="F1045" s="24"/>
      <c r="G1045" s="21"/>
      <c r="H1045" s="25">
        <f>E1045*H1044</f>
        <v>189141.600368724</v>
      </c>
    </row>
    <row r="1046" ht="15.75" customHeight="1" spans="1:8">
      <c r="A1046" s="56"/>
      <c r="B1046" s="57"/>
      <c r="C1046" s="57" t="s">
        <v>982</v>
      </c>
      <c r="D1046" s="57" t="s">
        <v>949</v>
      </c>
      <c r="E1046" s="58"/>
      <c r="F1046" s="59"/>
      <c r="G1046" s="57"/>
      <c r="H1046" s="60">
        <f>H1044+H1045</f>
        <v>17383832.54298</v>
      </c>
    </row>
    <row r="1047" ht="53.25" customHeight="1" spans="1:8">
      <c r="A1047" s="38">
        <v>53</v>
      </c>
      <c r="B1047" s="39" t="s">
        <v>368</v>
      </c>
      <c r="C1047" s="40" t="s">
        <v>369</v>
      </c>
      <c r="D1047" s="39" t="s">
        <v>188</v>
      </c>
      <c r="E1047" s="40">
        <v>1</v>
      </c>
      <c r="F1047" s="41"/>
      <c r="G1047" s="39"/>
      <c r="H1047" s="42"/>
    </row>
    <row r="1048" ht="15.75" customHeight="1" spans="1:8">
      <c r="A1048" s="43"/>
      <c r="B1048" s="44"/>
      <c r="C1048" s="45" t="s">
        <v>803</v>
      </c>
      <c r="D1048" s="44"/>
      <c r="E1048" s="45"/>
      <c r="F1048" s="46"/>
      <c r="G1048" s="44"/>
      <c r="H1048" s="47">
        <f>H1051</f>
        <v>19905400</v>
      </c>
    </row>
    <row r="1049" ht="15.75" customHeight="1" spans="1:8">
      <c r="A1049" s="48"/>
      <c r="B1049" s="21" t="s">
        <v>555</v>
      </c>
      <c r="C1049" s="22" t="s">
        <v>556</v>
      </c>
      <c r="D1049" s="21" t="s">
        <v>499</v>
      </c>
      <c r="E1049" s="49">
        <v>1020</v>
      </c>
      <c r="F1049" s="24">
        <v>19200</v>
      </c>
      <c r="G1049" s="50">
        <v>1</v>
      </c>
      <c r="H1049" s="25">
        <f>E1049*F1049*G1049</f>
        <v>19584000</v>
      </c>
    </row>
    <row r="1050" ht="15.75" customHeight="1" spans="1:8">
      <c r="A1050" s="48"/>
      <c r="B1050" s="21" t="s">
        <v>501</v>
      </c>
      <c r="C1050" s="22" t="s">
        <v>502</v>
      </c>
      <c r="D1050" s="21" t="s">
        <v>499</v>
      </c>
      <c r="E1050" s="49">
        <v>16.07</v>
      </c>
      <c r="F1050" s="24">
        <v>20000</v>
      </c>
      <c r="G1050" s="50">
        <v>1</v>
      </c>
      <c r="H1050" s="25">
        <f>E1050*F1050*G1050</f>
        <v>321400</v>
      </c>
    </row>
    <row r="1051" ht="15.75" customHeight="1" spans="1:8">
      <c r="A1051" s="48"/>
      <c r="B1051" s="21"/>
      <c r="C1051" s="22" t="s">
        <v>903</v>
      </c>
      <c r="D1051" s="21"/>
      <c r="E1051" s="22"/>
      <c r="F1051" s="24"/>
      <c r="G1051" s="21"/>
      <c r="H1051" s="25">
        <f>SUM(H1049:H1050)</f>
        <v>19905400</v>
      </c>
    </row>
    <row r="1052" ht="15.75" customHeight="1" spans="1:8">
      <c r="A1052" s="43"/>
      <c r="B1052" s="44"/>
      <c r="C1052" s="45" t="s">
        <v>802</v>
      </c>
      <c r="D1052" s="44"/>
      <c r="E1052" s="45"/>
      <c r="F1052" s="46"/>
      <c r="G1052" s="44"/>
      <c r="H1052" s="47">
        <f>H1053</f>
        <v>4911530</v>
      </c>
    </row>
    <row r="1053" ht="15.75" customHeight="1" spans="1:8">
      <c r="A1053" s="48"/>
      <c r="B1053" s="21" t="s">
        <v>588</v>
      </c>
      <c r="C1053" s="22" t="s">
        <v>589</v>
      </c>
      <c r="D1053" s="21" t="s">
        <v>586</v>
      </c>
      <c r="E1053" s="49">
        <v>16.25</v>
      </c>
      <c r="F1053" s="24">
        <v>302248</v>
      </c>
      <c r="G1053" s="50">
        <v>1</v>
      </c>
      <c r="H1053" s="25">
        <f>E1053*F1053*G1053</f>
        <v>4911530</v>
      </c>
    </row>
    <row r="1054" ht="15.75" customHeight="1" spans="1:8">
      <c r="A1054" s="43"/>
      <c r="B1054" s="44"/>
      <c r="C1054" s="45" t="s">
        <v>807</v>
      </c>
      <c r="D1054" s="44"/>
      <c r="E1054" s="45"/>
      <c r="F1054" s="46"/>
      <c r="G1054" s="44"/>
      <c r="H1054" s="47">
        <f>H1055</f>
        <v>126511.6</v>
      </c>
    </row>
    <row r="1055" ht="15.75" customHeight="1" spans="1:8">
      <c r="A1055" s="48"/>
      <c r="B1055" s="21" t="s">
        <v>620</v>
      </c>
      <c r="C1055" s="22" t="s">
        <v>621</v>
      </c>
      <c r="D1055" s="21" t="s">
        <v>596</v>
      </c>
      <c r="E1055" s="49">
        <v>0.4</v>
      </c>
      <c r="F1055" s="24">
        <v>316279</v>
      </c>
      <c r="G1055" s="50">
        <v>1</v>
      </c>
      <c r="H1055" s="25">
        <f>E1055*F1055*G1055</f>
        <v>126511.6</v>
      </c>
    </row>
    <row r="1056" ht="28.5" customHeight="1" spans="1:8">
      <c r="A1056" s="51"/>
      <c r="B1056" s="39"/>
      <c r="C1056" s="40" t="s">
        <v>973</v>
      </c>
      <c r="D1056" s="39" t="s">
        <v>919</v>
      </c>
      <c r="E1056" s="52"/>
      <c r="F1056" s="41"/>
      <c r="G1056" s="39"/>
      <c r="H1056" s="42">
        <f>H1048+H1052+H1054</f>
        <v>24943441.6</v>
      </c>
    </row>
    <row r="1057" ht="15.75" customHeight="1" spans="1:8">
      <c r="A1057" s="48"/>
      <c r="B1057" s="21"/>
      <c r="C1057" s="22" t="s">
        <v>921</v>
      </c>
      <c r="D1057" s="21" t="str">
        <f>""</f>
        <v/>
      </c>
      <c r="E1057" s="53"/>
      <c r="F1057" s="24"/>
      <c r="G1057" s="21"/>
      <c r="H1057" s="25">
        <f>H1060</f>
        <v>1870758.12</v>
      </c>
    </row>
    <row r="1058" ht="15.75" customHeight="1" spans="1:8">
      <c r="A1058" s="48"/>
      <c r="B1058" s="21"/>
      <c r="C1058" s="22" t="s">
        <v>974</v>
      </c>
      <c r="D1058" s="21" t="s">
        <v>916</v>
      </c>
      <c r="E1058" s="53" t="s">
        <v>924</v>
      </c>
      <c r="F1058" s="24"/>
      <c r="G1058" s="21"/>
      <c r="H1058" s="25">
        <v>1371889.288</v>
      </c>
    </row>
    <row r="1059" ht="40.5" customHeight="1" spans="1:8">
      <c r="A1059" s="48"/>
      <c r="B1059" s="21"/>
      <c r="C1059" s="22" t="s">
        <v>975</v>
      </c>
      <c r="D1059" s="21" t="s">
        <v>53</v>
      </c>
      <c r="E1059" s="53" t="s">
        <v>927</v>
      </c>
      <c r="F1059" s="24"/>
      <c r="G1059" s="21"/>
      <c r="H1059" s="25">
        <v>498868.832</v>
      </c>
    </row>
    <row r="1060" ht="28.5" customHeight="1" spans="1:8">
      <c r="A1060" s="51"/>
      <c r="B1060" s="39"/>
      <c r="C1060" s="40" t="s">
        <v>976</v>
      </c>
      <c r="D1060" s="39" t="s">
        <v>929</v>
      </c>
      <c r="E1060" s="52"/>
      <c r="F1060" s="41"/>
      <c r="G1060" s="39"/>
      <c r="H1060" s="42">
        <f>SUM(H1058:H1059)</f>
        <v>1870758.12</v>
      </c>
    </row>
    <row r="1061" ht="28.5" customHeight="1" spans="1:8">
      <c r="A1061" s="48"/>
      <c r="B1061" s="21"/>
      <c r="C1061" s="22" t="s">
        <v>977</v>
      </c>
      <c r="D1061" s="21" t="s">
        <v>932</v>
      </c>
      <c r="E1061" s="53" t="s">
        <v>924</v>
      </c>
      <c r="F1061" s="24"/>
      <c r="G1061" s="21"/>
      <c r="H1061" s="25">
        <v>1474780.9846</v>
      </c>
    </row>
    <row r="1062" ht="28.5" customHeight="1" spans="1:8">
      <c r="A1062" s="48"/>
      <c r="B1062" s="21"/>
      <c r="C1062" s="22" t="s">
        <v>978</v>
      </c>
      <c r="D1062" s="21" t="s">
        <v>935</v>
      </c>
      <c r="E1062" s="53"/>
      <c r="F1062" s="24"/>
      <c r="G1062" s="21"/>
      <c r="H1062" s="25">
        <f>H1056+H1060+H1061</f>
        <v>28288980.7046</v>
      </c>
    </row>
    <row r="1063" ht="28.5" customHeight="1" spans="1:8">
      <c r="A1063" s="48"/>
      <c r="B1063" s="21"/>
      <c r="C1063" s="22" t="s">
        <v>979</v>
      </c>
      <c r="D1063" s="21" t="s">
        <v>939</v>
      </c>
      <c r="E1063" s="54">
        <v>0.08</v>
      </c>
      <c r="F1063" s="24"/>
      <c r="G1063" s="21"/>
      <c r="H1063" s="25">
        <f>E1063*H1062</f>
        <v>2263118.456368</v>
      </c>
    </row>
    <row r="1064" ht="28.5" customHeight="1" spans="1:8">
      <c r="A1064" s="48"/>
      <c r="B1064" s="21"/>
      <c r="C1064" s="22" t="s">
        <v>980</v>
      </c>
      <c r="D1064" s="21" t="s">
        <v>942</v>
      </c>
      <c r="E1064" s="55"/>
      <c r="F1064" s="24"/>
      <c r="G1064" s="21"/>
      <c r="H1064" s="25">
        <f>H1062+H1063</f>
        <v>30552099.160968</v>
      </c>
    </row>
    <row r="1065" ht="28.5" customHeight="1" spans="1:8">
      <c r="A1065" s="48"/>
      <c r="B1065" s="21"/>
      <c r="C1065" s="22" t="s">
        <v>981</v>
      </c>
      <c r="D1065" s="21" t="s">
        <v>946</v>
      </c>
      <c r="E1065" s="55">
        <v>0.011</v>
      </c>
      <c r="F1065" s="24"/>
      <c r="G1065" s="21"/>
      <c r="H1065" s="25">
        <f>E1065*H1064</f>
        <v>336073.090770648</v>
      </c>
    </row>
    <row r="1066" ht="15.75" customHeight="1" spans="1:8">
      <c r="A1066" s="56"/>
      <c r="B1066" s="57"/>
      <c r="C1066" s="57" t="s">
        <v>982</v>
      </c>
      <c r="D1066" s="57" t="s">
        <v>949</v>
      </c>
      <c r="E1066" s="58"/>
      <c r="F1066" s="59"/>
      <c r="G1066" s="57"/>
      <c r="H1066" s="60">
        <f>H1064+H1065</f>
        <v>30888172.2517386</v>
      </c>
    </row>
    <row r="1067" ht="53.25" customHeight="1" spans="1:8">
      <c r="A1067" s="38">
        <v>54</v>
      </c>
      <c r="B1067" s="39" t="s">
        <v>374</v>
      </c>
      <c r="C1067" s="40" t="s">
        <v>375</v>
      </c>
      <c r="D1067" s="39" t="s">
        <v>107</v>
      </c>
      <c r="E1067" s="40">
        <v>1</v>
      </c>
      <c r="F1067" s="41"/>
      <c r="G1067" s="39"/>
      <c r="H1067" s="42"/>
    </row>
    <row r="1068" ht="15.75" customHeight="1" spans="1:8">
      <c r="A1068" s="43"/>
      <c r="B1068" s="44"/>
      <c r="C1068" s="45" t="s">
        <v>803</v>
      </c>
      <c r="D1068" s="44"/>
      <c r="E1068" s="45"/>
      <c r="F1068" s="46"/>
      <c r="G1068" s="44"/>
      <c r="H1068" s="47">
        <f>H1074</f>
        <v>1501732.9729465</v>
      </c>
    </row>
    <row r="1069" ht="15.75" customHeight="1" spans="1:8">
      <c r="A1069" s="48"/>
      <c r="B1069" s="21" t="s">
        <v>578</v>
      </c>
      <c r="C1069" s="22" t="s">
        <v>579</v>
      </c>
      <c r="D1069" s="21" t="s">
        <v>499</v>
      </c>
      <c r="E1069" s="49">
        <v>265.475</v>
      </c>
      <c r="F1069" s="24">
        <v>1556.019</v>
      </c>
      <c r="G1069" s="50">
        <v>1</v>
      </c>
      <c r="H1069" s="25">
        <f>E1069*F1069*G1069</f>
        <v>413084.144025</v>
      </c>
    </row>
    <row r="1070" ht="15.75" customHeight="1" spans="1:8">
      <c r="A1070" s="48"/>
      <c r="B1070" s="21" t="s">
        <v>483</v>
      </c>
      <c r="C1070" s="22" t="s">
        <v>484</v>
      </c>
      <c r="D1070" s="21" t="s">
        <v>107</v>
      </c>
      <c r="E1070" s="49">
        <v>0.5412</v>
      </c>
      <c r="F1070" s="24">
        <v>747160</v>
      </c>
      <c r="G1070" s="50">
        <v>1</v>
      </c>
      <c r="H1070" s="25">
        <f>E1070*F1070*G1070</f>
        <v>404362.992</v>
      </c>
    </row>
    <row r="1071" ht="15.75" customHeight="1" spans="1:8">
      <c r="A1071" s="48"/>
      <c r="B1071" s="21" t="s">
        <v>504</v>
      </c>
      <c r="C1071" s="22" t="s">
        <v>505</v>
      </c>
      <c r="D1071" s="21" t="s">
        <v>107</v>
      </c>
      <c r="E1071" s="49">
        <v>0.892775</v>
      </c>
      <c r="F1071" s="24">
        <v>747295</v>
      </c>
      <c r="G1071" s="50">
        <v>1</v>
      </c>
      <c r="H1071" s="25">
        <f>E1071*F1071*G1071</f>
        <v>667166.293625</v>
      </c>
    </row>
    <row r="1072" ht="15.75" customHeight="1" spans="1:8">
      <c r="A1072" s="48"/>
      <c r="B1072" s="21" t="s">
        <v>530</v>
      </c>
      <c r="C1072" s="22" t="s">
        <v>531</v>
      </c>
      <c r="D1072" s="21" t="s">
        <v>532</v>
      </c>
      <c r="E1072" s="49">
        <v>187.575</v>
      </c>
      <c r="F1072" s="24">
        <v>12</v>
      </c>
      <c r="G1072" s="50">
        <v>1</v>
      </c>
      <c r="H1072" s="25">
        <f>E1072*F1072*G1072</f>
        <v>2250.9</v>
      </c>
    </row>
    <row r="1073" ht="15.75" customHeight="1" spans="1:8">
      <c r="A1073" s="48"/>
      <c r="B1073" s="21" t="s">
        <v>804</v>
      </c>
      <c r="C1073" s="22" t="s">
        <v>805</v>
      </c>
      <c r="D1073" s="21" t="s">
        <v>806</v>
      </c>
      <c r="E1073" s="49">
        <v>1</v>
      </c>
      <c r="F1073" s="24">
        <f>SUM(H1069:H1072)</f>
        <v>1486864.32965</v>
      </c>
      <c r="G1073" s="21"/>
      <c r="H1073" s="25">
        <f>E1073*F1073/100</f>
        <v>14868.6432965</v>
      </c>
    </row>
    <row r="1074" ht="15.75" customHeight="1" spans="1:8">
      <c r="A1074" s="48"/>
      <c r="B1074" s="21"/>
      <c r="C1074" s="22" t="s">
        <v>903</v>
      </c>
      <c r="D1074" s="21"/>
      <c r="E1074" s="22"/>
      <c r="F1074" s="24"/>
      <c r="G1074" s="21"/>
      <c r="H1074" s="25">
        <f>SUM(H1069:H1073)</f>
        <v>1501732.9729465</v>
      </c>
    </row>
    <row r="1075" ht="15.75" customHeight="1" spans="1:8">
      <c r="A1075" s="43"/>
      <c r="B1075" s="44"/>
      <c r="C1075" s="45" t="s">
        <v>802</v>
      </c>
      <c r="D1075" s="44"/>
      <c r="E1075" s="45"/>
      <c r="F1075" s="46"/>
      <c r="G1075" s="44"/>
      <c r="H1075" s="47">
        <f>H1076</f>
        <v>803979.68</v>
      </c>
    </row>
    <row r="1076" ht="15.75" customHeight="1" spans="1:8">
      <c r="A1076" s="48"/>
      <c r="B1076" s="21" t="s">
        <v>588</v>
      </c>
      <c r="C1076" s="22" t="s">
        <v>589</v>
      </c>
      <c r="D1076" s="21" t="s">
        <v>586</v>
      </c>
      <c r="E1076" s="49">
        <v>2.66</v>
      </c>
      <c r="F1076" s="24">
        <v>302248</v>
      </c>
      <c r="G1076" s="50">
        <v>1</v>
      </c>
      <c r="H1076" s="25">
        <f>E1076*F1076*G1076</f>
        <v>803979.68</v>
      </c>
    </row>
    <row r="1077" ht="15.75" customHeight="1" spans="1:8">
      <c r="A1077" s="43"/>
      <c r="B1077" s="44"/>
      <c r="C1077" s="45" t="s">
        <v>807</v>
      </c>
      <c r="D1077" s="44"/>
      <c r="E1077" s="45"/>
      <c r="F1077" s="46"/>
      <c r="G1077" s="44"/>
      <c r="H1077" s="47">
        <f>H1081</f>
        <v>114764.447</v>
      </c>
    </row>
    <row r="1078" ht="15.75" customHeight="1" spans="1:8">
      <c r="A1078" s="48"/>
      <c r="B1078" s="21" t="s">
        <v>650</v>
      </c>
      <c r="C1078" s="22" t="s">
        <v>651</v>
      </c>
      <c r="D1078" s="21" t="s">
        <v>596</v>
      </c>
      <c r="E1078" s="49">
        <v>0.095</v>
      </c>
      <c r="F1078" s="24">
        <v>356057</v>
      </c>
      <c r="G1078" s="50">
        <v>1</v>
      </c>
      <c r="H1078" s="25">
        <f>E1078*F1078*G1078</f>
        <v>33825.415</v>
      </c>
    </row>
    <row r="1079" ht="15.75" customHeight="1" spans="1:8">
      <c r="A1079" s="48"/>
      <c r="B1079" s="21" t="s">
        <v>623</v>
      </c>
      <c r="C1079" s="22" t="s">
        <v>624</v>
      </c>
      <c r="D1079" s="21" t="s">
        <v>596</v>
      </c>
      <c r="E1079" s="49">
        <v>0.089</v>
      </c>
      <c r="F1079" s="24">
        <v>311518</v>
      </c>
      <c r="G1079" s="50">
        <v>1</v>
      </c>
      <c r="H1079" s="25">
        <f>E1079*F1079*G1079</f>
        <v>27725.102</v>
      </c>
    </row>
    <row r="1080" ht="15.75" customHeight="1" spans="1:8">
      <c r="A1080" s="48"/>
      <c r="B1080" s="21" t="s">
        <v>659</v>
      </c>
      <c r="C1080" s="22" t="s">
        <v>660</v>
      </c>
      <c r="D1080" s="21" t="s">
        <v>596</v>
      </c>
      <c r="E1080" s="49">
        <v>0.11</v>
      </c>
      <c r="F1080" s="24">
        <v>483763</v>
      </c>
      <c r="G1080" s="50">
        <v>1</v>
      </c>
      <c r="H1080" s="25">
        <f>E1080*F1080*G1080</f>
        <v>53213.93</v>
      </c>
    </row>
    <row r="1081" ht="15.75" customHeight="1" spans="1:8">
      <c r="A1081" s="48"/>
      <c r="B1081" s="21"/>
      <c r="C1081" s="22" t="s">
        <v>903</v>
      </c>
      <c r="D1081" s="21"/>
      <c r="E1081" s="22"/>
      <c r="F1081" s="24"/>
      <c r="G1081" s="21"/>
      <c r="H1081" s="25">
        <f>SUM(H1078:H1080)</f>
        <v>114764.447</v>
      </c>
    </row>
    <row r="1082" ht="28.5" customHeight="1" spans="1:8">
      <c r="A1082" s="51"/>
      <c r="B1082" s="39"/>
      <c r="C1082" s="40" t="s">
        <v>973</v>
      </c>
      <c r="D1082" s="39" t="s">
        <v>919</v>
      </c>
      <c r="E1082" s="52"/>
      <c r="F1082" s="41"/>
      <c r="G1082" s="39"/>
      <c r="H1082" s="42">
        <f>H1068+H1075+H1077</f>
        <v>2420477.0999465</v>
      </c>
    </row>
    <row r="1083" ht="15.75" customHeight="1" spans="1:8">
      <c r="A1083" s="48"/>
      <c r="B1083" s="21"/>
      <c r="C1083" s="22" t="s">
        <v>921</v>
      </c>
      <c r="D1083" s="21" t="str">
        <f>""</f>
        <v/>
      </c>
      <c r="E1083" s="53"/>
      <c r="F1083" s="24"/>
      <c r="G1083" s="21"/>
      <c r="H1083" s="25">
        <f>H1086</f>
        <v>181535.782495988</v>
      </c>
    </row>
    <row r="1084" ht="15.75" customHeight="1" spans="1:8">
      <c r="A1084" s="48"/>
      <c r="B1084" s="21"/>
      <c r="C1084" s="22" t="s">
        <v>974</v>
      </c>
      <c r="D1084" s="21" t="s">
        <v>916</v>
      </c>
      <c r="E1084" s="53" t="s">
        <v>924</v>
      </c>
      <c r="F1084" s="24"/>
      <c r="G1084" s="21"/>
      <c r="H1084" s="25">
        <v>133126.240497058</v>
      </c>
    </row>
    <row r="1085" ht="40.5" customHeight="1" spans="1:8">
      <c r="A1085" s="48"/>
      <c r="B1085" s="21"/>
      <c r="C1085" s="22" t="s">
        <v>975</v>
      </c>
      <c r="D1085" s="21" t="s">
        <v>53</v>
      </c>
      <c r="E1085" s="53" t="s">
        <v>927</v>
      </c>
      <c r="F1085" s="24"/>
      <c r="G1085" s="21"/>
      <c r="H1085" s="25">
        <v>48409.54199893</v>
      </c>
    </row>
    <row r="1086" ht="28.5" customHeight="1" spans="1:8">
      <c r="A1086" s="51"/>
      <c r="B1086" s="39"/>
      <c r="C1086" s="40" t="s">
        <v>976</v>
      </c>
      <c r="D1086" s="39" t="s">
        <v>929</v>
      </c>
      <c r="E1086" s="52"/>
      <c r="F1086" s="41"/>
      <c r="G1086" s="39"/>
      <c r="H1086" s="42">
        <f>SUM(H1084:H1085)</f>
        <v>181535.782495988</v>
      </c>
    </row>
    <row r="1087" ht="28.5" customHeight="1" spans="1:8">
      <c r="A1087" s="48"/>
      <c r="B1087" s="21"/>
      <c r="C1087" s="22" t="s">
        <v>977</v>
      </c>
      <c r="D1087" s="21" t="s">
        <v>932</v>
      </c>
      <c r="E1087" s="53" t="s">
        <v>924</v>
      </c>
      <c r="F1087" s="24"/>
      <c r="G1087" s="21"/>
      <c r="H1087" s="25">
        <v>143110.708534337</v>
      </c>
    </row>
    <row r="1088" ht="28.5" customHeight="1" spans="1:8">
      <c r="A1088" s="48"/>
      <c r="B1088" s="21"/>
      <c r="C1088" s="22" t="s">
        <v>978</v>
      </c>
      <c r="D1088" s="21" t="s">
        <v>935</v>
      </c>
      <c r="E1088" s="53"/>
      <c r="F1088" s="24"/>
      <c r="G1088" s="21"/>
      <c r="H1088" s="25">
        <f>H1082+H1086+H1087</f>
        <v>2745123.59097682</v>
      </c>
    </row>
    <row r="1089" ht="28.5" customHeight="1" spans="1:8">
      <c r="A1089" s="48"/>
      <c r="B1089" s="21"/>
      <c r="C1089" s="22" t="s">
        <v>979</v>
      </c>
      <c r="D1089" s="21" t="s">
        <v>939</v>
      </c>
      <c r="E1089" s="54">
        <v>0.08</v>
      </c>
      <c r="F1089" s="24"/>
      <c r="G1089" s="21"/>
      <c r="H1089" s="25">
        <f>E1089*H1088</f>
        <v>219609.887278146</v>
      </c>
    </row>
    <row r="1090" ht="28.5" customHeight="1" spans="1:8">
      <c r="A1090" s="48"/>
      <c r="B1090" s="21"/>
      <c r="C1090" s="22" t="s">
        <v>980</v>
      </c>
      <c r="D1090" s="21" t="s">
        <v>942</v>
      </c>
      <c r="E1090" s="55"/>
      <c r="F1090" s="24"/>
      <c r="G1090" s="21"/>
      <c r="H1090" s="25">
        <f>H1088+H1089</f>
        <v>2964733.47825497</v>
      </c>
    </row>
    <row r="1091" ht="28.5" customHeight="1" spans="1:8">
      <c r="A1091" s="48"/>
      <c r="B1091" s="21"/>
      <c r="C1091" s="22" t="s">
        <v>981</v>
      </c>
      <c r="D1091" s="21" t="s">
        <v>946</v>
      </c>
      <c r="E1091" s="55">
        <v>0.011</v>
      </c>
      <c r="F1091" s="24"/>
      <c r="G1091" s="21"/>
      <c r="H1091" s="25">
        <f>E1091*H1090</f>
        <v>32612.0682608047</v>
      </c>
    </row>
    <row r="1092" ht="15.75" customHeight="1" spans="1:8">
      <c r="A1092" s="56"/>
      <c r="B1092" s="57"/>
      <c r="C1092" s="57" t="s">
        <v>982</v>
      </c>
      <c r="D1092" s="57" t="s">
        <v>949</v>
      </c>
      <c r="E1092" s="58"/>
      <c r="F1092" s="59"/>
      <c r="G1092" s="57"/>
      <c r="H1092" s="60">
        <f>H1090+H1091</f>
        <v>2997345.54651578</v>
      </c>
    </row>
    <row r="1093" ht="40.5" customHeight="1" spans="1:8">
      <c r="A1093" s="38">
        <v>55</v>
      </c>
      <c r="B1093" s="39" t="s">
        <v>379</v>
      </c>
      <c r="C1093" s="40" t="s">
        <v>380</v>
      </c>
      <c r="D1093" s="39" t="s">
        <v>381</v>
      </c>
      <c r="E1093" s="40">
        <v>1</v>
      </c>
      <c r="F1093" s="41"/>
      <c r="G1093" s="39"/>
      <c r="H1093" s="42"/>
    </row>
    <row r="1094" ht="15.75" customHeight="1" spans="1:8">
      <c r="A1094" s="43"/>
      <c r="B1094" s="44"/>
      <c r="C1094" s="45" t="s">
        <v>802</v>
      </c>
      <c r="D1094" s="44"/>
      <c r="E1094" s="45"/>
      <c r="F1094" s="46"/>
      <c r="G1094" s="44"/>
      <c r="H1094" s="47">
        <f>H1095</f>
        <v>39292.24</v>
      </c>
    </row>
    <row r="1095" ht="15.75" customHeight="1" spans="1:8">
      <c r="A1095" s="48"/>
      <c r="B1095" s="21" t="s">
        <v>588</v>
      </c>
      <c r="C1095" s="22" t="s">
        <v>589</v>
      </c>
      <c r="D1095" s="21" t="s">
        <v>586</v>
      </c>
      <c r="E1095" s="49">
        <v>0.13</v>
      </c>
      <c r="F1095" s="24">
        <v>302248</v>
      </c>
      <c r="G1095" s="50">
        <v>1</v>
      </c>
      <c r="H1095" s="25">
        <f>E1095*F1095*G1095</f>
        <v>39292.24</v>
      </c>
    </row>
    <row r="1096" ht="28.5" customHeight="1" spans="1:8">
      <c r="A1096" s="51"/>
      <c r="B1096" s="39"/>
      <c r="C1096" s="40" t="s">
        <v>973</v>
      </c>
      <c r="D1096" s="39" t="s">
        <v>919</v>
      </c>
      <c r="E1096" s="52"/>
      <c r="F1096" s="41"/>
      <c r="G1096" s="39"/>
      <c r="H1096" s="42">
        <f>+H1094</f>
        <v>39292.24</v>
      </c>
    </row>
    <row r="1097" ht="15.75" customHeight="1" spans="1:8">
      <c r="A1097" s="48"/>
      <c r="B1097" s="21"/>
      <c r="C1097" s="22" t="s">
        <v>921</v>
      </c>
      <c r="D1097" s="21" t="str">
        <f>""</f>
        <v/>
      </c>
      <c r="E1097" s="53"/>
      <c r="F1097" s="24"/>
      <c r="G1097" s="21"/>
      <c r="H1097" s="25">
        <f>H1100</f>
        <v>2946.918</v>
      </c>
    </row>
    <row r="1098" ht="15.75" customHeight="1" spans="1:8">
      <c r="A1098" s="48"/>
      <c r="B1098" s="21"/>
      <c r="C1098" s="22" t="s">
        <v>974</v>
      </c>
      <c r="D1098" s="21" t="s">
        <v>916</v>
      </c>
      <c r="E1098" s="53" t="s">
        <v>924</v>
      </c>
      <c r="F1098" s="24"/>
      <c r="G1098" s="21"/>
      <c r="H1098" s="25">
        <v>2161.0732</v>
      </c>
    </row>
    <row r="1099" ht="40.5" customHeight="1" spans="1:8">
      <c r="A1099" s="48"/>
      <c r="B1099" s="21"/>
      <c r="C1099" s="22" t="s">
        <v>975</v>
      </c>
      <c r="D1099" s="21" t="s">
        <v>53</v>
      </c>
      <c r="E1099" s="53" t="s">
        <v>927</v>
      </c>
      <c r="F1099" s="24"/>
      <c r="G1099" s="21"/>
      <c r="H1099" s="25">
        <v>785.8448</v>
      </c>
    </row>
    <row r="1100" ht="28.5" customHeight="1" spans="1:8">
      <c r="A1100" s="51"/>
      <c r="B1100" s="39"/>
      <c r="C1100" s="40" t="s">
        <v>976</v>
      </c>
      <c r="D1100" s="39" t="s">
        <v>929</v>
      </c>
      <c r="E1100" s="52"/>
      <c r="F1100" s="41"/>
      <c r="G1100" s="39"/>
      <c r="H1100" s="42">
        <f>SUM(H1098:H1099)</f>
        <v>2946.918</v>
      </c>
    </row>
    <row r="1101" ht="28.5" customHeight="1" spans="1:8">
      <c r="A1101" s="48"/>
      <c r="B1101" s="21"/>
      <c r="C1101" s="22" t="s">
        <v>977</v>
      </c>
      <c r="D1101" s="21" t="s">
        <v>932</v>
      </c>
      <c r="E1101" s="53" t="s">
        <v>924</v>
      </c>
      <c r="F1101" s="24"/>
      <c r="G1101" s="21"/>
      <c r="H1101" s="25">
        <v>2323.15369</v>
      </c>
    </row>
    <row r="1102" ht="28.5" customHeight="1" spans="1:8">
      <c r="A1102" s="48"/>
      <c r="B1102" s="21"/>
      <c r="C1102" s="22" t="s">
        <v>978</v>
      </c>
      <c r="D1102" s="21" t="s">
        <v>935</v>
      </c>
      <c r="E1102" s="53"/>
      <c r="F1102" s="24"/>
      <c r="G1102" s="21"/>
      <c r="H1102" s="25">
        <f>H1096+H1100+H1101</f>
        <v>44562.31169</v>
      </c>
    </row>
    <row r="1103" ht="28.5" customHeight="1" spans="1:8">
      <c r="A1103" s="48"/>
      <c r="B1103" s="21"/>
      <c r="C1103" s="22" t="s">
        <v>979</v>
      </c>
      <c r="D1103" s="21" t="s">
        <v>939</v>
      </c>
      <c r="E1103" s="54">
        <v>0.08</v>
      </c>
      <c r="F1103" s="24"/>
      <c r="G1103" s="21"/>
      <c r="H1103" s="25">
        <f>E1103*H1102</f>
        <v>3564.9849352</v>
      </c>
    </row>
    <row r="1104" ht="28.5" customHeight="1" spans="1:8">
      <c r="A1104" s="48"/>
      <c r="B1104" s="21"/>
      <c r="C1104" s="22" t="s">
        <v>980</v>
      </c>
      <c r="D1104" s="21" t="s">
        <v>942</v>
      </c>
      <c r="E1104" s="55"/>
      <c r="F1104" s="24"/>
      <c r="G1104" s="21"/>
      <c r="H1104" s="25">
        <f>H1102+H1103</f>
        <v>48127.2966252</v>
      </c>
    </row>
    <row r="1105" ht="28.5" customHeight="1" spans="1:8">
      <c r="A1105" s="48"/>
      <c r="B1105" s="21"/>
      <c r="C1105" s="22" t="s">
        <v>981</v>
      </c>
      <c r="D1105" s="21" t="s">
        <v>946</v>
      </c>
      <c r="E1105" s="55">
        <v>0.011</v>
      </c>
      <c r="F1105" s="24"/>
      <c r="G1105" s="21"/>
      <c r="H1105" s="25">
        <f>E1105*H1104</f>
        <v>529.4002628772</v>
      </c>
    </row>
    <row r="1106" ht="15.75" customHeight="1" spans="1:8">
      <c r="A1106" s="56"/>
      <c r="B1106" s="57"/>
      <c r="C1106" s="57" t="s">
        <v>982</v>
      </c>
      <c r="D1106" s="57" t="s">
        <v>949</v>
      </c>
      <c r="E1106" s="58"/>
      <c r="F1106" s="59"/>
      <c r="G1106" s="57"/>
      <c r="H1106" s="60">
        <f>H1104+H1105</f>
        <v>48656.6968880772</v>
      </c>
    </row>
    <row r="1107" ht="26.25" customHeight="1" spans="1:8">
      <c r="A1107" s="8" t="str">
        <f>A1</f>
        <v>BẢNG CHIẾT TÍNH DỰ THẦU HẠNG MỤC CÔNG TRÌNH</v>
      </c>
      <c r="B1107" s="34"/>
      <c r="D1107" s="34"/>
      <c r="G1107" s="34"/>
    </row>
    <row r="1108" ht="32.25" customHeight="1" spans="1:8">
      <c r="A1108" s="9" t="s">
        <v>2</v>
      </c>
      <c r="B1108" s="34"/>
      <c r="D1108" s="34"/>
      <c r="G1108" s="34"/>
    </row>
    <row r="1109" ht="37.5" customHeight="1" spans="1:8">
      <c r="A1109" s="10" t="s">
        <v>398</v>
      </c>
      <c r="B1109" s="34"/>
      <c r="D1109" s="34"/>
      <c r="G1109" s="34"/>
    </row>
    <row r="1110" ht="30" customHeight="1" spans="1:8">
      <c r="A1110" s="18" t="str">
        <f t="shared" ref="A1110:H1110" si="1">A4</f>
        <v>STT</v>
      </c>
      <c r="B1110" s="19" t="str">
        <f t="shared" si="1"/>
        <v>Mã số</v>
      </c>
      <c r="C1110" s="19" t="str">
        <f t="shared" si="1"/>
        <v>Thành phần hao phí</v>
      </c>
      <c r="D1110" s="19" t="str">
        <f t="shared" si="1"/>
        <v>Đơn vị</v>
      </c>
      <c r="E1110" s="19" t="str">
        <f t="shared" si="1"/>
        <v>Định mức</v>
      </c>
      <c r="F1110" s="19" t="str">
        <f t="shared" si="1"/>
        <v>Đơn giá
(đ)</v>
      </c>
      <c r="G1110" s="19" t="str">
        <f t="shared" si="1"/>
        <v>Hệ số</v>
      </c>
      <c r="H1110" s="19" t="str">
        <f t="shared" si="1"/>
        <v>Thành tiền
(đ)</v>
      </c>
    </row>
    <row r="1111" ht="40.5" customHeight="1" spans="1:8">
      <c r="A1111" s="38">
        <v>1</v>
      </c>
      <c r="B1111" s="39" t="s">
        <v>399</v>
      </c>
      <c r="C1111" s="40" t="s">
        <v>400</v>
      </c>
      <c r="D1111" s="39" t="s">
        <v>107</v>
      </c>
      <c r="E1111" s="40">
        <v>1</v>
      </c>
      <c r="F1111" s="41"/>
      <c r="G1111" s="39"/>
      <c r="H1111" s="42"/>
    </row>
    <row r="1112" ht="15.75" customHeight="1" spans="1:8">
      <c r="A1112" s="43"/>
      <c r="B1112" s="44"/>
      <c r="C1112" s="45" t="s">
        <v>802</v>
      </c>
      <c r="D1112" s="44"/>
      <c r="E1112" s="45"/>
      <c r="F1112" s="46"/>
      <c r="G1112" s="44"/>
      <c r="H1112" s="47">
        <f>H1113</f>
        <v>35207.2</v>
      </c>
    </row>
    <row r="1113" ht="15.75" customHeight="1" spans="1:8">
      <c r="A1113" s="48"/>
      <c r="B1113" s="21" t="s">
        <v>584</v>
      </c>
      <c r="C1113" s="22" t="s">
        <v>585</v>
      </c>
      <c r="D1113" s="21" t="s">
        <v>586</v>
      </c>
      <c r="E1113" s="49">
        <v>0.14</v>
      </c>
      <c r="F1113" s="24">
        <v>251480</v>
      </c>
      <c r="G1113" s="50">
        <v>1</v>
      </c>
      <c r="H1113" s="25">
        <f>E1113*F1113*G1113</f>
        <v>35207.2</v>
      </c>
    </row>
    <row r="1114" ht="28.5" customHeight="1" spans="1:8">
      <c r="A1114" s="51"/>
      <c r="B1114" s="39"/>
      <c r="C1114" s="40" t="s">
        <v>973</v>
      </c>
      <c r="D1114" s="39" t="s">
        <v>919</v>
      </c>
      <c r="E1114" s="52"/>
      <c r="F1114" s="41"/>
      <c r="G1114" s="39"/>
      <c r="H1114" s="42">
        <f>+H1112</f>
        <v>35207.2</v>
      </c>
    </row>
    <row r="1115" ht="15.75" customHeight="1" spans="1:8">
      <c r="A1115" s="48"/>
      <c r="B1115" s="21"/>
      <c r="C1115" s="22" t="s">
        <v>921</v>
      </c>
      <c r="D1115" s="21" t="str">
        <f>""</f>
        <v/>
      </c>
      <c r="E1115" s="53"/>
      <c r="F1115" s="24"/>
      <c r="G1115" s="21"/>
      <c r="H1115" s="25">
        <f>H1118</f>
        <v>2640.54</v>
      </c>
    </row>
    <row r="1116" ht="15.75" customHeight="1" spans="1:8">
      <c r="A1116" s="48"/>
      <c r="B1116" s="21"/>
      <c r="C1116" s="22" t="s">
        <v>974</v>
      </c>
      <c r="D1116" s="21" t="s">
        <v>916</v>
      </c>
      <c r="E1116" s="53" t="s">
        <v>924</v>
      </c>
      <c r="F1116" s="24"/>
      <c r="G1116" s="21"/>
      <c r="H1116" s="25">
        <v>1936.396</v>
      </c>
    </row>
    <row r="1117" ht="40.5" customHeight="1" spans="1:8">
      <c r="A1117" s="48"/>
      <c r="B1117" s="21"/>
      <c r="C1117" s="22" t="s">
        <v>975</v>
      </c>
      <c r="D1117" s="21" t="s">
        <v>53</v>
      </c>
      <c r="E1117" s="53" t="s">
        <v>927</v>
      </c>
      <c r="F1117" s="24"/>
      <c r="G1117" s="21"/>
      <c r="H1117" s="25">
        <v>704.144</v>
      </c>
    </row>
    <row r="1118" ht="28.5" customHeight="1" spans="1:8">
      <c r="A1118" s="51"/>
      <c r="B1118" s="39"/>
      <c r="C1118" s="40" t="s">
        <v>976</v>
      </c>
      <c r="D1118" s="39" t="s">
        <v>929</v>
      </c>
      <c r="E1118" s="52"/>
      <c r="F1118" s="41"/>
      <c r="G1118" s="39"/>
      <c r="H1118" s="42">
        <f>SUM(H1116:H1117)</f>
        <v>2640.54</v>
      </c>
    </row>
    <row r="1119" ht="28.5" customHeight="1" spans="1:8">
      <c r="A1119" s="48"/>
      <c r="B1119" s="21"/>
      <c r="C1119" s="22" t="s">
        <v>977</v>
      </c>
      <c r="D1119" s="21" t="s">
        <v>932</v>
      </c>
      <c r="E1119" s="53" t="s">
        <v>924</v>
      </c>
      <c r="F1119" s="24"/>
      <c r="G1119" s="21"/>
      <c r="H1119" s="25">
        <v>2081.6257</v>
      </c>
    </row>
    <row r="1120" ht="28.5" customHeight="1" spans="1:8">
      <c r="A1120" s="48"/>
      <c r="B1120" s="21"/>
      <c r="C1120" s="22" t="s">
        <v>978</v>
      </c>
      <c r="D1120" s="21" t="s">
        <v>935</v>
      </c>
      <c r="E1120" s="53"/>
      <c r="F1120" s="24"/>
      <c r="G1120" s="21"/>
      <c r="H1120" s="25">
        <f>H1114+H1118+H1119</f>
        <v>39929.3657</v>
      </c>
    </row>
    <row r="1121" ht="28.5" customHeight="1" spans="1:8">
      <c r="A1121" s="48"/>
      <c r="B1121" s="21"/>
      <c r="C1121" s="22" t="s">
        <v>979</v>
      </c>
      <c r="D1121" s="21" t="s">
        <v>939</v>
      </c>
      <c r="E1121" s="54">
        <v>0.08</v>
      </c>
      <c r="F1121" s="24"/>
      <c r="G1121" s="21"/>
      <c r="H1121" s="25">
        <f>E1121*H1120</f>
        <v>3194.349256</v>
      </c>
    </row>
    <row r="1122" ht="28.5" customHeight="1" spans="1:8">
      <c r="A1122" s="48"/>
      <c r="B1122" s="21"/>
      <c r="C1122" s="22" t="s">
        <v>980</v>
      </c>
      <c r="D1122" s="21" t="s">
        <v>942</v>
      </c>
      <c r="E1122" s="55"/>
      <c r="F1122" s="24"/>
      <c r="G1122" s="21"/>
      <c r="H1122" s="25">
        <f>H1120+H1121</f>
        <v>43123.714956</v>
      </c>
    </row>
    <row r="1123" ht="28.5" customHeight="1" spans="1:8">
      <c r="A1123" s="48"/>
      <c r="B1123" s="21"/>
      <c r="C1123" s="22" t="s">
        <v>981</v>
      </c>
      <c r="D1123" s="21" t="s">
        <v>946</v>
      </c>
      <c r="E1123" s="55">
        <v>0.011</v>
      </c>
      <c r="F1123" s="24"/>
      <c r="G1123" s="21"/>
      <c r="H1123" s="25">
        <f>E1123*H1122</f>
        <v>474.360864516</v>
      </c>
    </row>
    <row r="1124" ht="15.75" customHeight="1" spans="1:8">
      <c r="A1124" s="56"/>
      <c r="B1124" s="57"/>
      <c r="C1124" s="57" t="s">
        <v>982</v>
      </c>
      <c r="D1124" s="57" t="s">
        <v>949</v>
      </c>
      <c r="E1124" s="58"/>
      <c r="F1124" s="59"/>
      <c r="G1124" s="57"/>
      <c r="H1124" s="60">
        <f>H1122+H1123</f>
        <v>43598.075820516</v>
      </c>
    </row>
    <row r="1125" ht="40.5" customHeight="1" spans="1:8">
      <c r="A1125" s="38">
        <v>2</v>
      </c>
      <c r="B1125" s="39" t="s">
        <v>406</v>
      </c>
      <c r="C1125" s="40" t="s">
        <v>407</v>
      </c>
      <c r="D1125" s="39" t="s">
        <v>107</v>
      </c>
      <c r="E1125" s="40">
        <v>1</v>
      </c>
      <c r="F1125" s="41"/>
      <c r="G1125" s="39"/>
      <c r="H1125" s="42"/>
    </row>
    <row r="1126" ht="15.75" customHeight="1" spans="1:8">
      <c r="A1126" s="43"/>
      <c r="B1126" s="44"/>
      <c r="C1126" s="45" t="s">
        <v>802</v>
      </c>
      <c r="D1126" s="44"/>
      <c r="E1126" s="45"/>
      <c r="F1126" s="46"/>
      <c r="G1126" s="44"/>
      <c r="H1126" s="47">
        <f>H1127</f>
        <v>18861</v>
      </c>
    </row>
    <row r="1127" ht="15.75" customHeight="1" spans="1:8">
      <c r="A1127" s="48"/>
      <c r="B1127" s="21" t="s">
        <v>584</v>
      </c>
      <c r="C1127" s="22" t="s">
        <v>585</v>
      </c>
      <c r="D1127" s="21" t="s">
        <v>586</v>
      </c>
      <c r="E1127" s="49">
        <v>0.075</v>
      </c>
      <c r="F1127" s="24">
        <v>251480</v>
      </c>
      <c r="G1127" s="50">
        <v>1</v>
      </c>
      <c r="H1127" s="25">
        <f>E1127*F1127*G1127</f>
        <v>18861</v>
      </c>
    </row>
    <row r="1128" ht="28.5" customHeight="1" spans="1:8">
      <c r="A1128" s="51"/>
      <c r="B1128" s="39"/>
      <c r="C1128" s="40" t="s">
        <v>973</v>
      </c>
      <c r="D1128" s="39" t="s">
        <v>919</v>
      </c>
      <c r="E1128" s="52"/>
      <c r="F1128" s="41"/>
      <c r="G1128" s="39"/>
      <c r="H1128" s="42">
        <f>+H1126</f>
        <v>18861</v>
      </c>
    </row>
    <row r="1129" ht="15.75" customHeight="1" spans="1:8">
      <c r="A1129" s="48"/>
      <c r="B1129" s="21"/>
      <c r="C1129" s="22" t="s">
        <v>921</v>
      </c>
      <c r="D1129" s="21" t="str">
        <f>""</f>
        <v/>
      </c>
      <c r="E1129" s="53"/>
      <c r="F1129" s="24"/>
      <c r="G1129" s="21"/>
      <c r="H1129" s="25">
        <f>H1132</f>
        <v>1414.575</v>
      </c>
    </row>
    <row r="1130" ht="15.75" customHeight="1" spans="1:8">
      <c r="A1130" s="48"/>
      <c r="B1130" s="21"/>
      <c r="C1130" s="22" t="s">
        <v>974</v>
      </c>
      <c r="D1130" s="21" t="s">
        <v>916</v>
      </c>
      <c r="E1130" s="53" t="s">
        <v>924</v>
      </c>
      <c r="F1130" s="24"/>
      <c r="G1130" s="21"/>
      <c r="H1130" s="25">
        <v>1037.355</v>
      </c>
    </row>
    <row r="1131" ht="40.5" customHeight="1" spans="1:8">
      <c r="A1131" s="48"/>
      <c r="B1131" s="21"/>
      <c r="C1131" s="22" t="s">
        <v>975</v>
      </c>
      <c r="D1131" s="21" t="s">
        <v>53</v>
      </c>
      <c r="E1131" s="53" t="s">
        <v>927</v>
      </c>
      <c r="F1131" s="24"/>
      <c r="G1131" s="21"/>
      <c r="H1131" s="25">
        <v>377.22</v>
      </c>
    </row>
    <row r="1132" ht="28.5" customHeight="1" spans="1:8">
      <c r="A1132" s="51"/>
      <c r="B1132" s="39"/>
      <c r="C1132" s="40" t="s">
        <v>976</v>
      </c>
      <c r="D1132" s="39" t="s">
        <v>929</v>
      </c>
      <c r="E1132" s="52"/>
      <c r="F1132" s="41"/>
      <c r="G1132" s="39"/>
      <c r="H1132" s="42">
        <f>SUM(H1130:H1131)</f>
        <v>1414.575</v>
      </c>
    </row>
    <row r="1133" ht="28.5" customHeight="1" spans="1:8">
      <c r="A1133" s="48"/>
      <c r="B1133" s="21"/>
      <c r="C1133" s="22" t="s">
        <v>977</v>
      </c>
      <c r="D1133" s="21" t="s">
        <v>932</v>
      </c>
      <c r="E1133" s="53" t="s">
        <v>924</v>
      </c>
      <c r="F1133" s="24"/>
      <c r="G1133" s="21"/>
      <c r="H1133" s="25">
        <v>1115.156625</v>
      </c>
    </row>
    <row r="1134" ht="28.5" customHeight="1" spans="1:8">
      <c r="A1134" s="48"/>
      <c r="B1134" s="21"/>
      <c r="C1134" s="22" t="s">
        <v>978</v>
      </c>
      <c r="D1134" s="21" t="s">
        <v>935</v>
      </c>
      <c r="E1134" s="53"/>
      <c r="F1134" s="24"/>
      <c r="G1134" s="21"/>
      <c r="H1134" s="25">
        <f>H1128+H1132+H1133</f>
        <v>21390.731625</v>
      </c>
    </row>
    <row r="1135" ht="28.5" customHeight="1" spans="1:8">
      <c r="A1135" s="48"/>
      <c r="B1135" s="21"/>
      <c r="C1135" s="22" t="s">
        <v>979</v>
      </c>
      <c r="D1135" s="21" t="s">
        <v>939</v>
      </c>
      <c r="E1135" s="54">
        <v>0.08</v>
      </c>
      <c r="F1135" s="24"/>
      <c r="G1135" s="21"/>
      <c r="H1135" s="25">
        <f>E1135*H1134</f>
        <v>1711.25853</v>
      </c>
    </row>
    <row r="1136" ht="28.5" customHeight="1" spans="1:8">
      <c r="A1136" s="48"/>
      <c r="B1136" s="21"/>
      <c r="C1136" s="22" t="s">
        <v>980</v>
      </c>
      <c r="D1136" s="21" t="s">
        <v>942</v>
      </c>
      <c r="E1136" s="55"/>
      <c r="F1136" s="24"/>
      <c r="G1136" s="21"/>
      <c r="H1136" s="25">
        <f>H1134+H1135</f>
        <v>23101.990155</v>
      </c>
    </row>
    <row r="1137" ht="28.5" customHeight="1" spans="1:8">
      <c r="A1137" s="48"/>
      <c r="B1137" s="21"/>
      <c r="C1137" s="22" t="s">
        <v>981</v>
      </c>
      <c r="D1137" s="21" t="s">
        <v>946</v>
      </c>
      <c r="E1137" s="55">
        <v>0.011</v>
      </c>
      <c r="F1137" s="24"/>
      <c r="G1137" s="21"/>
      <c r="H1137" s="25">
        <f>E1137*H1136</f>
        <v>254.121891705</v>
      </c>
    </row>
    <row r="1138" ht="15.75" customHeight="1" spans="1:8">
      <c r="A1138" s="56"/>
      <c r="B1138" s="57"/>
      <c r="C1138" s="57" t="s">
        <v>982</v>
      </c>
      <c r="D1138" s="57" t="s">
        <v>949</v>
      </c>
      <c r="E1138" s="58"/>
      <c r="F1138" s="59"/>
      <c r="G1138" s="57"/>
      <c r="H1138" s="60">
        <f>H1136+H1137</f>
        <v>23356.112046705</v>
      </c>
    </row>
    <row r="1139" ht="40.5" customHeight="1" spans="1:8">
      <c r="A1139" s="38">
        <v>3</v>
      </c>
      <c r="B1139" s="39" t="s">
        <v>409</v>
      </c>
      <c r="C1139" s="40" t="s">
        <v>410</v>
      </c>
      <c r="D1139" s="39" t="s">
        <v>107</v>
      </c>
      <c r="E1139" s="40">
        <v>1</v>
      </c>
      <c r="F1139" s="41"/>
      <c r="G1139" s="39"/>
      <c r="H1139" s="42"/>
    </row>
    <row r="1140" ht="15.75" customHeight="1" spans="1:8">
      <c r="A1140" s="43"/>
      <c r="B1140" s="44"/>
      <c r="C1140" s="45" t="s">
        <v>802</v>
      </c>
      <c r="D1140" s="44"/>
      <c r="E1140" s="45"/>
      <c r="F1140" s="46"/>
      <c r="G1140" s="44"/>
      <c r="H1140" s="47">
        <f>H1141</f>
        <v>14082.88</v>
      </c>
    </row>
    <row r="1141" ht="15.75" customHeight="1" spans="1:8">
      <c r="A1141" s="48"/>
      <c r="B1141" s="21" t="s">
        <v>584</v>
      </c>
      <c r="C1141" s="22" t="s">
        <v>585</v>
      </c>
      <c r="D1141" s="21" t="s">
        <v>586</v>
      </c>
      <c r="E1141" s="49">
        <v>0.008</v>
      </c>
      <c r="F1141" s="24">
        <v>251480</v>
      </c>
      <c r="G1141" s="50">
        <v>7</v>
      </c>
      <c r="H1141" s="25">
        <f>E1141*F1141*G1141</f>
        <v>14082.88</v>
      </c>
    </row>
    <row r="1142" ht="28.5" customHeight="1" spans="1:8">
      <c r="A1142" s="51"/>
      <c r="B1142" s="39"/>
      <c r="C1142" s="40" t="s">
        <v>973</v>
      </c>
      <c r="D1142" s="39" t="s">
        <v>919</v>
      </c>
      <c r="E1142" s="52"/>
      <c r="F1142" s="41"/>
      <c r="G1142" s="39"/>
      <c r="H1142" s="42">
        <f>+H1140</f>
        <v>14082.88</v>
      </c>
    </row>
    <row r="1143" ht="15.75" customHeight="1" spans="1:8">
      <c r="A1143" s="48"/>
      <c r="B1143" s="21"/>
      <c r="C1143" s="22" t="s">
        <v>921</v>
      </c>
      <c r="D1143" s="21" t="str">
        <f>""</f>
        <v/>
      </c>
      <c r="E1143" s="53"/>
      <c r="F1143" s="24"/>
      <c r="G1143" s="21"/>
      <c r="H1143" s="25">
        <f>H1146</f>
        <v>1056.216</v>
      </c>
    </row>
    <row r="1144" ht="15.75" customHeight="1" spans="1:8">
      <c r="A1144" s="48"/>
      <c r="B1144" s="21"/>
      <c r="C1144" s="22" t="s">
        <v>974</v>
      </c>
      <c r="D1144" s="21" t="s">
        <v>916</v>
      </c>
      <c r="E1144" s="53" t="s">
        <v>924</v>
      </c>
      <c r="F1144" s="24"/>
      <c r="G1144" s="21"/>
      <c r="H1144" s="25">
        <v>774.5584</v>
      </c>
    </row>
    <row r="1145" ht="40.5" customHeight="1" spans="1:8">
      <c r="A1145" s="48"/>
      <c r="B1145" s="21"/>
      <c r="C1145" s="22" t="s">
        <v>975</v>
      </c>
      <c r="D1145" s="21" t="s">
        <v>53</v>
      </c>
      <c r="E1145" s="53" t="s">
        <v>927</v>
      </c>
      <c r="F1145" s="24"/>
      <c r="G1145" s="21"/>
      <c r="H1145" s="25">
        <v>281.6576</v>
      </c>
    </row>
    <row r="1146" ht="28.5" customHeight="1" spans="1:8">
      <c r="A1146" s="51"/>
      <c r="B1146" s="39"/>
      <c r="C1146" s="40" t="s">
        <v>976</v>
      </c>
      <c r="D1146" s="39" t="s">
        <v>929</v>
      </c>
      <c r="E1146" s="52"/>
      <c r="F1146" s="41"/>
      <c r="G1146" s="39"/>
      <c r="H1146" s="42">
        <f>SUM(H1144:H1145)</f>
        <v>1056.216</v>
      </c>
    </row>
    <row r="1147" ht="28.5" customHeight="1" spans="1:8">
      <c r="A1147" s="48"/>
      <c r="B1147" s="21"/>
      <c r="C1147" s="22" t="s">
        <v>977</v>
      </c>
      <c r="D1147" s="21" t="s">
        <v>932</v>
      </c>
      <c r="E1147" s="53" t="s">
        <v>924</v>
      </c>
      <c r="F1147" s="24"/>
      <c r="G1147" s="21"/>
      <c r="H1147" s="25">
        <v>832.65028</v>
      </c>
    </row>
    <row r="1148" ht="28.5" customHeight="1" spans="1:8">
      <c r="A1148" s="48"/>
      <c r="B1148" s="21"/>
      <c r="C1148" s="22" t="s">
        <v>978</v>
      </c>
      <c r="D1148" s="21" t="s">
        <v>935</v>
      </c>
      <c r="E1148" s="53"/>
      <c r="F1148" s="24"/>
      <c r="G1148" s="21"/>
      <c r="H1148" s="25">
        <f>H1142+H1146+H1147</f>
        <v>15971.74628</v>
      </c>
    </row>
    <row r="1149" ht="28.5" customHeight="1" spans="1:8">
      <c r="A1149" s="48"/>
      <c r="B1149" s="21"/>
      <c r="C1149" s="22" t="s">
        <v>979</v>
      </c>
      <c r="D1149" s="21" t="s">
        <v>939</v>
      </c>
      <c r="E1149" s="54">
        <v>0.08</v>
      </c>
      <c r="F1149" s="24"/>
      <c r="G1149" s="21"/>
      <c r="H1149" s="25">
        <f>E1149*H1148</f>
        <v>1277.7397024</v>
      </c>
    </row>
    <row r="1150" ht="28.5" customHeight="1" spans="1:8">
      <c r="A1150" s="48"/>
      <c r="B1150" s="21"/>
      <c r="C1150" s="22" t="s">
        <v>980</v>
      </c>
      <c r="D1150" s="21" t="s">
        <v>942</v>
      </c>
      <c r="E1150" s="55"/>
      <c r="F1150" s="24"/>
      <c r="G1150" s="21"/>
      <c r="H1150" s="25">
        <f>H1148+H1149</f>
        <v>17249.4859824</v>
      </c>
    </row>
    <row r="1151" ht="28.5" customHeight="1" spans="1:8">
      <c r="A1151" s="48"/>
      <c r="B1151" s="21"/>
      <c r="C1151" s="22" t="s">
        <v>981</v>
      </c>
      <c r="D1151" s="21" t="s">
        <v>946</v>
      </c>
      <c r="E1151" s="55">
        <v>0.011</v>
      </c>
      <c r="F1151" s="24"/>
      <c r="G1151" s="21"/>
      <c r="H1151" s="25">
        <f>E1151*H1150</f>
        <v>189.7443458064</v>
      </c>
    </row>
    <row r="1152" ht="15.75" customHeight="1" spans="1:8">
      <c r="A1152" s="56"/>
      <c r="B1152" s="57"/>
      <c r="C1152" s="57" t="s">
        <v>982</v>
      </c>
      <c r="D1152" s="57" t="s">
        <v>949</v>
      </c>
      <c r="E1152" s="58"/>
      <c r="F1152" s="59"/>
      <c r="G1152" s="57"/>
      <c r="H1152" s="60">
        <f>H1150+H1151</f>
        <v>17439.2303282064</v>
      </c>
    </row>
    <row r="1153" ht="40.5" customHeight="1" spans="1:8">
      <c r="A1153" s="38">
        <v>4</v>
      </c>
      <c r="B1153" s="39" t="s">
        <v>413</v>
      </c>
      <c r="C1153" s="40" t="s">
        <v>414</v>
      </c>
      <c r="D1153" s="39" t="s">
        <v>107</v>
      </c>
      <c r="E1153" s="40">
        <v>1</v>
      </c>
      <c r="F1153" s="41"/>
      <c r="G1153" s="39"/>
      <c r="H1153" s="42"/>
    </row>
    <row r="1154" ht="15.75" customHeight="1" spans="1:8">
      <c r="A1154" s="43"/>
      <c r="B1154" s="44"/>
      <c r="C1154" s="45" t="s">
        <v>802</v>
      </c>
      <c r="D1154" s="44"/>
      <c r="E1154" s="45"/>
      <c r="F1154" s="46"/>
      <c r="G1154" s="44"/>
      <c r="H1154" s="47">
        <f>H1155</f>
        <v>60355.2</v>
      </c>
    </row>
    <row r="1155" ht="15.75" customHeight="1" spans="1:8">
      <c r="A1155" s="48"/>
      <c r="B1155" s="21" t="s">
        <v>584</v>
      </c>
      <c r="C1155" s="22" t="s">
        <v>585</v>
      </c>
      <c r="D1155" s="21" t="s">
        <v>586</v>
      </c>
      <c r="E1155" s="49">
        <v>0.24</v>
      </c>
      <c r="F1155" s="24">
        <v>251480</v>
      </c>
      <c r="G1155" s="50">
        <v>1</v>
      </c>
      <c r="H1155" s="25">
        <f>E1155*F1155*G1155</f>
        <v>60355.2</v>
      </c>
    </row>
    <row r="1156" ht="28.5" customHeight="1" spans="1:8">
      <c r="A1156" s="51"/>
      <c r="B1156" s="39"/>
      <c r="C1156" s="40" t="s">
        <v>973</v>
      </c>
      <c r="D1156" s="39" t="s">
        <v>919</v>
      </c>
      <c r="E1156" s="52"/>
      <c r="F1156" s="41"/>
      <c r="G1156" s="39"/>
      <c r="H1156" s="42">
        <f>+H1154</f>
        <v>60355.2</v>
      </c>
    </row>
    <row r="1157" ht="15.75" customHeight="1" spans="1:8">
      <c r="A1157" s="48"/>
      <c r="B1157" s="21"/>
      <c r="C1157" s="22" t="s">
        <v>921</v>
      </c>
      <c r="D1157" s="21" t="str">
        <f>""</f>
        <v/>
      </c>
      <c r="E1157" s="53"/>
      <c r="F1157" s="24"/>
      <c r="G1157" s="21"/>
      <c r="H1157" s="25">
        <f>H1160</f>
        <v>4526.64</v>
      </c>
    </row>
    <row r="1158" ht="15.75" customHeight="1" spans="1:8">
      <c r="A1158" s="48"/>
      <c r="B1158" s="21"/>
      <c r="C1158" s="22" t="s">
        <v>974</v>
      </c>
      <c r="D1158" s="21" t="s">
        <v>916</v>
      </c>
      <c r="E1158" s="53" t="s">
        <v>924</v>
      </c>
      <c r="F1158" s="24"/>
      <c r="G1158" s="21"/>
      <c r="H1158" s="25">
        <v>3319.536</v>
      </c>
    </row>
    <row r="1159" ht="40.5" customHeight="1" spans="1:8">
      <c r="A1159" s="48"/>
      <c r="B1159" s="21"/>
      <c r="C1159" s="22" t="s">
        <v>975</v>
      </c>
      <c r="D1159" s="21" t="s">
        <v>53</v>
      </c>
      <c r="E1159" s="53" t="s">
        <v>927</v>
      </c>
      <c r="F1159" s="24"/>
      <c r="G1159" s="21"/>
      <c r="H1159" s="25">
        <v>1207.104</v>
      </c>
    </row>
    <row r="1160" ht="28.5" customHeight="1" spans="1:8">
      <c r="A1160" s="51"/>
      <c r="B1160" s="39"/>
      <c r="C1160" s="40" t="s">
        <v>976</v>
      </c>
      <c r="D1160" s="39" t="s">
        <v>929</v>
      </c>
      <c r="E1160" s="52"/>
      <c r="F1160" s="41"/>
      <c r="G1160" s="39"/>
      <c r="H1160" s="42">
        <f>SUM(H1158:H1159)</f>
        <v>4526.64</v>
      </c>
    </row>
    <row r="1161" ht="28.5" customHeight="1" spans="1:8">
      <c r="A1161" s="48"/>
      <c r="B1161" s="21"/>
      <c r="C1161" s="22" t="s">
        <v>977</v>
      </c>
      <c r="D1161" s="21" t="s">
        <v>932</v>
      </c>
      <c r="E1161" s="53" t="s">
        <v>924</v>
      </c>
      <c r="F1161" s="24"/>
      <c r="G1161" s="21"/>
      <c r="H1161" s="25">
        <v>3568.5012</v>
      </c>
    </row>
    <row r="1162" ht="28.5" customHeight="1" spans="1:8">
      <c r="A1162" s="48"/>
      <c r="B1162" s="21"/>
      <c r="C1162" s="22" t="s">
        <v>978</v>
      </c>
      <c r="D1162" s="21" t="s">
        <v>935</v>
      </c>
      <c r="E1162" s="53"/>
      <c r="F1162" s="24"/>
      <c r="G1162" s="21"/>
      <c r="H1162" s="25">
        <f>H1156+H1160+H1161</f>
        <v>68450.3412</v>
      </c>
    </row>
    <row r="1163" ht="28.5" customHeight="1" spans="1:8">
      <c r="A1163" s="48"/>
      <c r="B1163" s="21"/>
      <c r="C1163" s="22" t="s">
        <v>979</v>
      </c>
      <c r="D1163" s="21" t="s">
        <v>939</v>
      </c>
      <c r="E1163" s="54">
        <v>0.08</v>
      </c>
      <c r="F1163" s="24"/>
      <c r="G1163" s="21"/>
      <c r="H1163" s="25">
        <f>E1163*H1162</f>
        <v>5476.027296</v>
      </c>
    </row>
    <row r="1164" ht="28.5" customHeight="1" spans="1:8">
      <c r="A1164" s="48"/>
      <c r="B1164" s="21"/>
      <c r="C1164" s="22" t="s">
        <v>980</v>
      </c>
      <c r="D1164" s="21" t="s">
        <v>942</v>
      </c>
      <c r="E1164" s="55"/>
      <c r="F1164" s="24"/>
      <c r="G1164" s="21"/>
      <c r="H1164" s="25">
        <f>H1162+H1163</f>
        <v>73926.368496</v>
      </c>
    </row>
    <row r="1165" ht="28.5" customHeight="1" spans="1:8">
      <c r="A1165" s="48"/>
      <c r="B1165" s="21"/>
      <c r="C1165" s="22" t="s">
        <v>981</v>
      </c>
      <c r="D1165" s="21" t="s">
        <v>946</v>
      </c>
      <c r="E1165" s="55">
        <v>0.011</v>
      </c>
      <c r="F1165" s="24"/>
      <c r="G1165" s="21"/>
      <c r="H1165" s="25">
        <f>E1165*H1164</f>
        <v>813.190053456</v>
      </c>
    </row>
    <row r="1166" ht="15.75" customHeight="1" spans="1:8">
      <c r="A1166" s="56"/>
      <c r="B1166" s="57"/>
      <c r="C1166" s="57" t="s">
        <v>982</v>
      </c>
      <c r="D1166" s="57" t="s">
        <v>949</v>
      </c>
      <c r="E1166" s="58"/>
      <c r="F1166" s="59"/>
      <c r="G1166" s="57"/>
      <c r="H1166" s="60">
        <f>H1164+H1165</f>
        <v>74739.558549456</v>
      </c>
    </row>
    <row r="1167" ht="40.5" customHeight="1" spans="1:8">
      <c r="A1167" s="38">
        <v>5</v>
      </c>
      <c r="B1167" s="39" t="s">
        <v>418</v>
      </c>
      <c r="C1167" s="40" t="s">
        <v>419</v>
      </c>
      <c r="D1167" s="39" t="s">
        <v>107</v>
      </c>
      <c r="E1167" s="40">
        <v>1</v>
      </c>
      <c r="F1167" s="41"/>
      <c r="G1167" s="39"/>
      <c r="H1167" s="42"/>
    </row>
    <row r="1168" ht="15.75" customHeight="1" spans="1:8">
      <c r="A1168" s="43"/>
      <c r="B1168" s="44"/>
      <c r="C1168" s="45" t="s">
        <v>802</v>
      </c>
      <c r="D1168" s="44"/>
      <c r="E1168" s="45"/>
      <c r="F1168" s="46"/>
      <c r="G1168" s="44"/>
      <c r="H1168" s="47">
        <f>H1169</f>
        <v>18861</v>
      </c>
    </row>
    <row r="1169" ht="15.75" customHeight="1" spans="1:8">
      <c r="A1169" s="48"/>
      <c r="B1169" s="21" t="s">
        <v>584</v>
      </c>
      <c r="C1169" s="22" t="s">
        <v>585</v>
      </c>
      <c r="D1169" s="21" t="s">
        <v>586</v>
      </c>
      <c r="E1169" s="49">
        <v>0.075</v>
      </c>
      <c r="F1169" s="24">
        <v>251480</v>
      </c>
      <c r="G1169" s="50">
        <v>1</v>
      </c>
      <c r="H1169" s="25">
        <f>E1169*F1169*G1169</f>
        <v>18861</v>
      </c>
    </row>
    <row r="1170" ht="28.5" customHeight="1" spans="1:8">
      <c r="A1170" s="51"/>
      <c r="B1170" s="39"/>
      <c r="C1170" s="40" t="s">
        <v>973</v>
      </c>
      <c r="D1170" s="39" t="s">
        <v>919</v>
      </c>
      <c r="E1170" s="52"/>
      <c r="F1170" s="41"/>
      <c r="G1170" s="39"/>
      <c r="H1170" s="42">
        <f>+H1168</f>
        <v>18861</v>
      </c>
    </row>
    <row r="1171" ht="15.75" customHeight="1" spans="1:8">
      <c r="A1171" s="48"/>
      <c r="B1171" s="21"/>
      <c r="C1171" s="22" t="s">
        <v>921</v>
      </c>
      <c r="D1171" s="21" t="str">
        <f>""</f>
        <v/>
      </c>
      <c r="E1171" s="53"/>
      <c r="F1171" s="24"/>
      <c r="G1171" s="21"/>
      <c r="H1171" s="25">
        <f>H1174</f>
        <v>1414.575</v>
      </c>
    </row>
    <row r="1172" ht="15.75" customHeight="1" spans="1:8">
      <c r="A1172" s="48"/>
      <c r="B1172" s="21"/>
      <c r="C1172" s="22" t="s">
        <v>974</v>
      </c>
      <c r="D1172" s="21" t="s">
        <v>916</v>
      </c>
      <c r="E1172" s="53" t="s">
        <v>924</v>
      </c>
      <c r="F1172" s="24"/>
      <c r="G1172" s="21"/>
      <c r="H1172" s="25">
        <v>1037.355</v>
      </c>
    </row>
    <row r="1173" ht="40.5" customHeight="1" spans="1:8">
      <c r="A1173" s="48"/>
      <c r="B1173" s="21"/>
      <c r="C1173" s="22" t="s">
        <v>975</v>
      </c>
      <c r="D1173" s="21" t="s">
        <v>53</v>
      </c>
      <c r="E1173" s="53" t="s">
        <v>927</v>
      </c>
      <c r="F1173" s="24"/>
      <c r="G1173" s="21"/>
      <c r="H1173" s="25">
        <v>377.22</v>
      </c>
    </row>
    <row r="1174" ht="28.5" customHeight="1" spans="1:8">
      <c r="A1174" s="51"/>
      <c r="B1174" s="39"/>
      <c r="C1174" s="40" t="s">
        <v>976</v>
      </c>
      <c r="D1174" s="39" t="s">
        <v>929</v>
      </c>
      <c r="E1174" s="52"/>
      <c r="F1174" s="41"/>
      <c r="G1174" s="39"/>
      <c r="H1174" s="42">
        <f>SUM(H1172:H1173)</f>
        <v>1414.575</v>
      </c>
    </row>
    <row r="1175" ht="28.5" customHeight="1" spans="1:8">
      <c r="A1175" s="48"/>
      <c r="B1175" s="21"/>
      <c r="C1175" s="22" t="s">
        <v>977</v>
      </c>
      <c r="D1175" s="21" t="s">
        <v>932</v>
      </c>
      <c r="E1175" s="53" t="s">
        <v>924</v>
      </c>
      <c r="F1175" s="24"/>
      <c r="G1175" s="21"/>
      <c r="H1175" s="25">
        <v>1115.156625</v>
      </c>
    </row>
    <row r="1176" ht="28.5" customHeight="1" spans="1:8">
      <c r="A1176" s="48"/>
      <c r="B1176" s="21"/>
      <c r="C1176" s="22" t="s">
        <v>978</v>
      </c>
      <c r="D1176" s="21" t="s">
        <v>935</v>
      </c>
      <c r="E1176" s="53"/>
      <c r="F1176" s="24"/>
      <c r="G1176" s="21"/>
      <c r="H1176" s="25">
        <f>H1170+H1174+H1175</f>
        <v>21390.731625</v>
      </c>
    </row>
    <row r="1177" ht="28.5" customHeight="1" spans="1:8">
      <c r="A1177" s="48"/>
      <c r="B1177" s="21"/>
      <c r="C1177" s="22" t="s">
        <v>979</v>
      </c>
      <c r="D1177" s="21" t="s">
        <v>939</v>
      </c>
      <c r="E1177" s="54">
        <v>0.08</v>
      </c>
      <c r="F1177" s="24"/>
      <c r="G1177" s="21"/>
      <c r="H1177" s="25">
        <f>E1177*H1176</f>
        <v>1711.25853</v>
      </c>
    </row>
    <row r="1178" ht="28.5" customHeight="1" spans="1:8">
      <c r="A1178" s="48"/>
      <c r="B1178" s="21"/>
      <c r="C1178" s="22" t="s">
        <v>980</v>
      </c>
      <c r="D1178" s="21" t="s">
        <v>942</v>
      </c>
      <c r="E1178" s="55"/>
      <c r="F1178" s="24"/>
      <c r="G1178" s="21"/>
      <c r="H1178" s="25">
        <f>H1176+H1177</f>
        <v>23101.990155</v>
      </c>
    </row>
    <row r="1179" ht="28.5" customHeight="1" spans="1:8">
      <c r="A1179" s="48"/>
      <c r="B1179" s="21"/>
      <c r="C1179" s="22" t="s">
        <v>981</v>
      </c>
      <c r="D1179" s="21" t="s">
        <v>946</v>
      </c>
      <c r="E1179" s="55">
        <v>0.011</v>
      </c>
      <c r="F1179" s="24"/>
      <c r="G1179" s="21"/>
      <c r="H1179" s="25">
        <f>E1179*H1178</f>
        <v>254.121891705</v>
      </c>
    </row>
    <row r="1180" ht="15.75" customHeight="1" spans="1:8">
      <c r="A1180" s="56"/>
      <c r="B1180" s="57"/>
      <c r="C1180" s="57" t="s">
        <v>982</v>
      </c>
      <c r="D1180" s="57" t="s">
        <v>949</v>
      </c>
      <c r="E1180" s="58"/>
      <c r="F1180" s="59"/>
      <c r="G1180" s="57"/>
      <c r="H1180" s="60">
        <f>H1178+H1179</f>
        <v>23356.112046705</v>
      </c>
    </row>
    <row r="1181" ht="40.5" customHeight="1" spans="1:8">
      <c r="A1181" s="38">
        <v>6</v>
      </c>
      <c r="B1181" s="39" t="s">
        <v>420</v>
      </c>
      <c r="C1181" s="40" t="s">
        <v>421</v>
      </c>
      <c r="D1181" s="39" t="s">
        <v>107</v>
      </c>
      <c r="E1181" s="40">
        <v>1</v>
      </c>
      <c r="F1181" s="41"/>
      <c r="G1181" s="39"/>
      <c r="H1181" s="42"/>
    </row>
    <row r="1182" ht="15.75" customHeight="1" spans="1:8">
      <c r="A1182" s="43"/>
      <c r="B1182" s="44"/>
      <c r="C1182" s="45" t="s">
        <v>802</v>
      </c>
      <c r="D1182" s="44"/>
      <c r="E1182" s="45"/>
      <c r="F1182" s="46"/>
      <c r="G1182" s="44"/>
      <c r="H1182" s="47">
        <f>H1183</f>
        <v>15843.24</v>
      </c>
    </row>
    <row r="1183" ht="15.75" customHeight="1" spans="1:8">
      <c r="A1183" s="48"/>
      <c r="B1183" s="21" t="s">
        <v>584</v>
      </c>
      <c r="C1183" s="22" t="s">
        <v>585</v>
      </c>
      <c r="D1183" s="21" t="s">
        <v>586</v>
      </c>
      <c r="E1183" s="49">
        <v>0.009</v>
      </c>
      <c r="F1183" s="24">
        <v>251480</v>
      </c>
      <c r="G1183" s="50">
        <v>7</v>
      </c>
      <c r="H1183" s="25">
        <f>E1183*F1183*G1183</f>
        <v>15843.24</v>
      </c>
    </row>
    <row r="1184" ht="28.5" customHeight="1" spans="1:8">
      <c r="A1184" s="51"/>
      <c r="B1184" s="39"/>
      <c r="C1184" s="40" t="s">
        <v>973</v>
      </c>
      <c r="D1184" s="39" t="s">
        <v>919</v>
      </c>
      <c r="E1184" s="52"/>
      <c r="F1184" s="41"/>
      <c r="G1184" s="39"/>
      <c r="H1184" s="42">
        <f>+H1182</f>
        <v>15843.24</v>
      </c>
    </row>
    <row r="1185" ht="15.75" customHeight="1" spans="1:8">
      <c r="A1185" s="48"/>
      <c r="B1185" s="21"/>
      <c r="C1185" s="22" t="s">
        <v>921</v>
      </c>
      <c r="D1185" s="21" t="str">
        <f>""</f>
        <v/>
      </c>
      <c r="E1185" s="53"/>
      <c r="F1185" s="24"/>
      <c r="G1185" s="21"/>
      <c r="H1185" s="25">
        <f>H1188</f>
        <v>1188.243</v>
      </c>
    </row>
    <row r="1186" ht="15.75" customHeight="1" spans="1:8">
      <c r="A1186" s="48"/>
      <c r="B1186" s="21"/>
      <c r="C1186" s="22" t="s">
        <v>974</v>
      </c>
      <c r="D1186" s="21" t="s">
        <v>916</v>
      </c>
      <c r="E1186" s="53" t="s">
        <v>924</v>
      </c>
      <c r="F1186" s="24"/>
      <c r="G1186" s="21"/>
      <c r="H1186" s="25">
        <v>871.3782</v>
      </c>
    </row>
    <row r="1187" ht="40.5" customHeight="1" spans="1:8">
      <c r="A1187" s="48"/>
      <c r="B1187" s="21"/>
      <c r="C1187" s="22" t="s">
        <v>975</v>
      </c>
      <c r="D1187" s="21" t="s">
        <v>53</v>
      </c>
      <c r="E1187" s="53" t="s">
        <v>927</v>
      </c>
      <c r="F1187" s="24"/>
      <c r="G1187" s="21"/>
      <c r="H1187" s="25">
        <v>316.8648</v>
      </c>
    </row>
    <row r="1188" ht="28.5" customHeight="1" spans="1:8">
      <c r="A1188" s="51"/>
      <c r="B1188" s="39"/>
      <c r="C1188" s="40" t="s">
        <v>976</v>
      </c>
      <c r="D1188" s="39" t="s">
        <v>929</v>
      </c>
      <c r="E1188" s="52"/>
      <c r="F1188" s="41"/>
      <c r="G1188" s="39"/>
      <c r="H1188" s="42">
        <f>SUM(H1186:H1187)</f>
        <v>1188.243</v>
      </c>
    </row>
    <row r="1189" ht="28.5" customHeight="1" spans="1:8">
      <c r="A1189" s="48"/>
      <c r="B1189" s="21"/>
      <c r="C1189" s="22" t="s">
        <v>977</v>
      </c>
      <c r="D1189" s="21" t="s">
        <v>932</v>
      </c>
      <c r="E1189" s="53" t="s">
        <v>924</v>
      </c>
      <c r="F1189" s="24"/>
      <c r="G1189" s="21"/>
      <c r="H1189" s="25">
        <v>936.731565</v>
      </c>
    </row>
    <row r="1190" ht="28.5" customHeight="1" spans="1:8">
      <c r="A1190" s="48"/>
      <c r="B1190" s="21"/>
      <c r="C1190" s="22" t="s">
        <v>978</v>
      </c>
      <c r="D1190" s="21" t="s">
        <v>935</v>
      </c>
      <c r="E1190" s="53"/>
      <c r="F1190" s="24"/>
      <c r="G1190" s="21"/>
      <c r="H1190" s="25">
        <f>H1184+H1188+H1189</f>
        <v>17968.214565</v>
      </c>
    </row>
    <row r="1191" ht="28.5" customHeight="1" spans="1:8">
      <c r="A1191" s="48"/>
      <c r="B1191" s="21"/>
      <c r="C1191" s="22" t="s">
        <v>979</v>
      </c>
      <c r="D1191" s="21" t="s">
        <v>939</v>
      </c>
      <c r="E1191" s="54">
        <v>0.08</v>
      </c>
      <c r="F1191" s="24"/>
      <c r="G1191" s="21"/>
      <c r="H1191" s="25">
        <f>E1191*H1190</f>
        <v>1437.4571652</v>
      </c>
    </row>
    <row r="1192" ht="28.5" customHeight="1" spans="1:8">
      <c r="A1192" s="48"/>
      <c r="B1192" s="21"/>
      <c r="C1192" s="22" t="s">
        <v>980</v>
      </c>
      <c r="D1192" s="21" t="s">
        <v>942</v>
      </c>
      <c r="E1192" s="55"/>
      <c r="F1192" s="24"/>
      <c r="G1192" s="21"/>
      <c r="H1192" s="25">
        <f>H1190+H1191</f>
        <v>19405.6717302</v>
      </c>
    </row>
    <row r="1193" ht="28.5" customHeight="1" spans="1:8">
      <c r="A1193" s="48"/>
      <c r="B1193" s="21"/>
      <c r="C1193" s="22" t="s">
        <v>981</v>
      </c>
      <c r="D1193" s="21" t="s">
        <v>946</v>
      </c>
      <c r="E1193" s="55">
        <v>0.011</v>
      </c>
      <c r="F1193" s="24"/>
      <c r="G1193" s="21"/>
      <c r="H1193" s="25">
        <f>E1193*H1192</f>
        <v>213.4623890322</v>
      </c>
    </row>
    <row r="1194" ht="15.75" customHeight="1" spans="1:8">
      <c r="A1194" s="56"/>
      <c r="B1194" s="57"/>
      <c r="C1194" s="57" t="s">
        <v>982</v>
      </c>
      <c r="D1194" s="57" t="s">
        <v>949</v>
      </c>
      <c r="E1194" s="58"/>
      <c r="F1194" s="59"/>
      <c r="G1194" s="57"/>
      <c r="H1194" s="60">
        <f>H1192+H1193</f>
        <v>19619.1341192322</v>
      </c>
    </row>
    <row r="1195" ht="28.5" customHeight="1" spans="1:8">
      <c r="A1195" s="38">
        <v>7</v>
      </c>
      <c r="B1195" s="39" t="s">
        <v>423</v>
      </c>
      <c r="C1195" s="40" t="s">
        <v>424</v>
      </c>
      <c r="D1195" s="39" t="s">
        <v>188</v>
      </c>
      <c r="E1195" s="40">
        <v>1</v>
      </c>
      <c r="F1195" s="41"/>
      <c r="G1195" s="39"/>
      <c r="H1195" s="42"/>
    </row>
    <row r="1196" ht="15.75" customHeight="1" spans="1:8">
      <c r="A1196" s="43"/>
      <c r="B1196" s="44"/>
      <c r="C1196" s="45" t="s">
        <v>802</v>
      </c>
      <c r="D1196" s="44"/>
      <c r="E1196" s="45"/>
      <c r="F1196" s="46"/>
      <c r="G1196" s="44"/>
      <c r="H1196" s="47">
        <f>H1197</f>
        <v>27662.8</v>
      </c>
    </row>
    <row r="1197" ht="15.75" customHeight="1" spans="1:8">
      <c r="A1197" s="48"/>
      <c r="B1197" s="21" t="s">
        <v>584</v>
      </c>
      <c r="C1197" s="22" t="s">
        <v>585</v>
      </c>
      <c r="D1197" s="21" t="s">
        <v>586</v>
      </c>
      <c r="E1197" s="49">
        <v>0.11</v>
      </c>
      <c r="F1197" s="24">
        <v>251480</v>
      </c>
      <c r="G1197" s="50">
        <v>1</v>
      </c>
      <c r="H1197" s="25">
        <f>E1197*F1197*G1197</f>
        <v>27662.8</v>
      </c>
    </row>
    <row r="1198" ht="28.5" customHeight="1" spans="1:8">
      <c r="A1198" s="51"/>
      <c r="B1198" s="39"/>
      <c r="C1198" s="40" t="s">
        <v>973</v>
      </c>
      <c r="D1198" s="39" t="s">
        <v>919</v>
      </c>
      <c r="E1198" s="52"/>
      <c r="F1198" s="41"/>
      <c r="G1198" s="39"/>
      <c r="H1198" s="42">
        <f>+H1196</f>
        <v>27662.8</v>
      </c>
    </row>
    <row r="1199" ht="15.75" customHeight="1" spans="1:8">
      <c r="A1199" s="48"/>
      <c r="B1199" s="21"/>
      <c r="C1199" s="22" t="s">
        <v>921</v>
      </c>
      <c r="D1199" s="21" t="str">
        <f>""</f>
        <v/>
      </c>
      <c r="E1199" s="53"/>
      <c r="F1199" s="24"/>
      <c r="G1199" s="21"/>
      <c r="H1199" s="25">
        <f>H1202</f>
        <v>2074.71</v>
      </c>
    </row>
    <row r="1200" ht="15.75" customHeight="1" spans="1:8">
      <c r="A1200" s="48"/>
      <c r="B1200" s="21"/>
      <c r="C1200" s="22" t="s">
        <v>974</v>
      </c>
      <c r="D1200" s="21" t="s">
        <v>916</v>
      </c>
      <c r="E1200" s="53" t="s">
        <v>924</v>
      </c>
      <c r="F1200" s="24"/>
      <c r="G1200" s="21"/>
      <c r="H1200" s="25">
        <v>1521.454</v>
      </c>
    </row>
    <row r="1201" ht="40.5" customHeight="1" spans="1:8">
      <c r="A1201" s="48"/>
      <c r="B1201" s="21"/>
      <c r="C1201" s="22" t="s">
        <v>975</v>
      </c>
      <c r="D1201" s="21" t="s">
        <v>53</v>
      </c>
      <c r="E1201" s="53" t="s">
        <v>927</v>
      </c>
      <c r="F1201" s="24"/>
      <c r="G1201" s="21"/>
      <c r="H1201" s="25">
        <v>553.256</v>
      </c>
    </row>
    <row r="1202" ht="28.5" customHeight="1" spans="1:8">
      <c r="A1202" s="51"/>
      <c r="B1202" s="39"/>
      <c r="C1202" s="40" t="s">
        <v>976</v>
      </c>
      <c r="D1202" s="39" t="s">
        <v>929</v>
      </c>
      <c r="E1202" s="52"/>
      <c r="F1202" s="41"/>
      <c r="G1202" s="39"/>
      <c r="H1202" s="42">
        <f>SUM(H1200:H1201)</f>
        <v>2074.71</v>
      </c>
    </row>
    <row r="1203" ht="28.5" customHeight="1" spans="1:8">
      <c r="A1203" s="48"/>
      <c r="B1203" s="21"/>
      <c r="C1203" s="22" t="s">
        <v>977</v>
      </c>
      <c r="D1203" s="21" t="s">
        <v>932</v>
      </c>
      <c r="E1203" s="53" t="s">
        <v>924</v>
      </c>
      <c r="F1203" s="24"/>
      <c r="G1203" s="21"/>
      <c r="H1203" s="25">
        <v>1635.56305</v>
      </c>
    </row>
    <row r="1204" ht="28.5" customHeight="1" spans="1:8">
      <c r="A1204" s="48"/>
      <c r="B1204" s="21"/>
      <c r="C1204" s="22" t="s">
        <v>978</v>
      </c>
      <c r="D1204" s="21" t="s">
        <v>935</v>
      </c>
      <c r="E1204" s="53"/>
      <c r="F1204" s="24"/>
      <c r="G1204" s="21"/>
      <c r="H1204" s="25">
        <f>H1198+H1202+H1203</f>
        <v>31373.07305</v>
      </c>
    </row>
    <row r="1205" ht="28.5" customHeight="1" spans="1:8">
      <c r="A1205" s="48"/>
      <c r="B1205" s="21"/>
      <c r="C1205" s="22" t="s">
        <v>979</v>
      </c>
      <c r="D1205" s="21" t="s">
        <v>939</v>
      </c>
      <c r="E1205" s="54">
        <v>0.08</v>
      </c>
      <c r="F1205" s="24"/>
      <c r="G1205" s="21"/>
      <c r="H1205" s="25">
        <f>E1205*H1204</f>
        <v>2509.845844</v>
      </c>
    </row>
    <row r="1206" ht="28.5" customHeight="1" spans="1:8">
      <c r="A1206" s="48"/>
      <c r="B1206" s="21"/>
      <c r="C1206" s="22" t="s">
        <v>980</v>
      </c>
      <c r="D1206" s="21" t="s">
        <v>942</v>
      </c>
      <c r="E1206" s="55"/>
      <c r="F1206" s="24"/>
      <c r="G1206" s="21"/>
      <c r="H1206" s="25">
        <f>H1204+H1205</f>
        <v>33882.918894</v>
      </c>
    </row>
    <row r="1207" ht="28.5" customHeight="1" spans="1:8">
      <c r="A1207" s="48"/>
      <c r="B1207" s="21"/>
      <c r="C1207" s="22" t="s">
        <v>981</v>
      </c>
      <c r="D1207" s="21" t="s">
        <v>946</v>
      </c>
      <c r="E1207" s="55">
        <v>0.011</v>
      </c>
      <c r="F1207" s="24"/>
      <c r="G1207" s="21"/>
      <c r="H1207" s="25">
        <f>E1207*H1206</f>
        <v>372.712107834</v>
      </c>
    </row>
    <row r="1208" ht="15.75" customHeight="1" spans="1:8">
      <c r="A1208" s="56"/>
      <c r="B1208" s="57"/>
      <c r="C1208" s="57" t="s">
        <v>982</v>
      </c>
      <c r="D1208" s="57" t="s">
        <v>949</v>
      </c>
      <c r="E1208" s="58"/>
      <c r="F1208" s="59"/>
      <c r="G1208" s="57"/>
      <c r="H1208" s="60">
        <f>H1206+H1207</f>
        <v>34255.631001834</v>
      </c>
    </row>
    <row r="1209" ht="40.5" customHeight="1" spans="1:8">
      <c r="A1209" s="38">
        <v>8</v>
      </c>
      <c r="B1209" s="39" t="s">
        <v>427</v>
      </c>
      <c r="C1209" s="40" t="s">
        <v>428</v>
      </c>
      <c r="D1209" s="39" t="s">
        <v>188</v>
      </c>
      <c r="E1209" s="40">
        <v>1</v>
      </c>
      <c r="F1209" s="41"/>
      <c r="G1209" s="39"/>
      <c r="H1209" s="42"/>
    </row>
    <row r="1210" ht="15.75" customHeight="1" spans="1:8">
      <c r="A1210" s="43"/>
      <c r="B1210" s="44"/>
      <c r="C1210" s="45" t="s">
        <v>802</v>
      </c>
      <c r="D1210" s="44"/>
      <c r="E1210" s="45"/>
      <c r="F1210" s="46"/>
      <c r="G1210" s="44"/>
      <c r="H1210" s="47">
        <f>H1211</f>
        <v>18861</v>
      </c>
    </row>
    <row r="1211" ht="15.75" customHeight="1" spans="1:8">
      <c r="A1211" s="48"/>
      <c r="B1211" s="21" t="s">
        <v>584</v>
      </c>
      <c r="C1211" s="22" t="s">
        <v>585</v>
      </c>
      <c r="D1211" s="21" t="s">
        <v>586</v>
      </c>
      <c r="E1211" s="49">
        <v>0.075</v>
      </c>
      <c r="F1211" s="24">
        <v>251480</v>
      </c>
      <c r="G1211" s="50">
        <v>1</v>
      </c>
      <c r="H1211" s="25">
        <f>E1211*F1211*G1211</f>
        <v>18861</v>
      </c>
    </row>
    <row r="1212" ht="28.5" customHeight="1" spans="1:8">
      <c r="A1212" s="51"/>
      <c r="B1212" s="39"/>
      <c r="C1212" s="40" t="s">
        <v>973</v>
      </c>
      <c r="D1212" s="39" t="s">
        <v>919</v>
      </c>
      <c r="E1212" s="52"/>
      <c r="F1212" s="41"/>
      <c r="G1212" s="39"/>
      <c r="H1212" s="42">
        <f>+H1210</f>
        <v>18861</v>
      </c>
    </row>
    <row r="1213" ht="15.75" customHeight="1" spans="1:8">
      <c r="A1213" s="48"/>
      <c r="B1213" s="21"/>
      <c r="C1213" s="22" t="s">
        <v>921</v>
      </c>
      <c r="D1213" s="21" t="str">
        <f>""</f>
        <v/>
      </c>
      <c r="E1213" s="53"/>
      <c r="F1213" s="24"/>
      <c r="G1213" s="21"/>
      <c r="H1213" s="25">
        <f>H1216</f>
        <v>1414.575</v>
      </c>
    </row>
    <row r="1214" ht="15.75" customHeight="1" spans="1:8">
      <c r="A1214" s="48"/>
      <c r="B1214" s="21"/>
      <c r="C1214" s="22" t="s">
        <v>974</v>
      </c>
      <c r="D1214" s="21" t="s">
        <v>916</v>
      </c>
      <c r="E1214" s="53" t="s">
        <v>924</v>
      </c>
      <c r="F1214" s="24"/>
      <c r="G1214" s="21"/>
      <c r="H1214" s="25">
        <v>1037.355</v>
      </c>
    </row>
    <row r="1215" ht="40.5" customHeight="1" spans="1:8">
      <c r="A1215" s="48"/>
      <c r="B1215" s="21"/>
      <c r="C1215" s="22" t="s">
        <v>975</v>
      </c>
      <c r="D1215" s="21" t="s">
        <v>53</v>
      </c>
      <c r="E1215" s="53" t="s">
        <v>927</v>
      </c>
      <c r="F1215" s="24"/>
      <c r="G1215" s="21"/>
      <c r="H1215" s="25">
        <v>377.22</v>
      </c>
    </row>
    <row r="1216" ht="28.5" customHeight="1" spans="1:8">
      <c r="A1216" s="51"/>
      <c r="B1216" s="39"/>
      <c r="C1216" s="40" t="s">
        <v>976</v>
      </c>
      <c r="D1216" s="39" t="s">
        <v>929</v>
      </c>
      <c r="E1216" s="52"/>
      <c r="F1216" s="41"/>
      <c r="G1216" s="39"/>
      <c r="H1216" s="42">
        <f>SUM(H1214:H1215)</f>
        <v>1414.575</v>
      </c>
    </row>
    <row r="1217" ht="28.5" customHeight="1" spans="1:8">
      <c r="A1217" s="48"/>
      <c r="B1217" s="21"/>
      <c r="C1217" s="22" t="s">
        <v>977</v>
      </c>
      <c r="D1217" s="21" t="s">
        <v>932</v>
      </c>
      <c r="E1217" s="53" t="s">
        <v>924</v>
      </c>
      <c r="F1217" s="24"/>
      <c r="G1217" s="21"/>
      <c r="H1217" s="25">
        <v>1115.156625</v>
      </c>
    </row>
    <row r="1218" ht="28.5" customHeight="1" spans="1:8">
      <c r="A1218" s="48"/>
      <c r="B1218" s="21"/>
      <c r="C1218" s="22" t="s">
        <v>978</v>
      </c>
      <c r="D1218" s="21" t="s">
        <v>935</v>
      </c>
      <c r="E1218" s="53"/>
      <c r="F1218" s="24"/>
      <c r="G1218" s="21"/>
      <c r="H1218" s="25">
        <f>H1212+H1216+H1217</f>
        <v>21390.731625</v>
      </c>
    </row>
    <row r="1219" ht="28.5" customHeight="1" spans="1:8">
      <c r="A1219" s="48"/>
      <c r="B1219" s="21"/>
      <c r="C1219" s="22" t="s">
        <v>979</v>
      </c>
      <c r="D1219" s="21" t="s">
        <v>939</v>
      </c>
      <c r="E1219" s="54">
        <v>0.08</v>
      </c>
      <c r="F1219" s="24"/>
      <c r="G1219" s="21"/>
      <c r="H1219" s="25">
        <f>E1219*H1218</f>
        <v>1711.25853</v>
      </c>
    </row>
    <row r="1220" ht="28.5" customHeight="1" spans="1:8">
      <c r="A1220" s="48"/>
      <c r="B1220" s="21"/>
      <c r="C1220" s="22" t="s">
        <v>980</v>
      </c>
      <c r="D1220" s="21" t="s">
        <v>942</v>
      </c>
      <c r="E1220" s="55"/>
      <c r="F1220" s="24"/>
      <c r="G1220" s="21"/>
      <c r="H1220" s="25">
        <f>H1218+H1219</f>
        <v>23101.990155</v>
      </c>
    </row>
    <row r="1221" ht="28.5" customHeight="1" spans="1:8">
      <c r="A1221" s="48"/>
      <c r="B1221" s="21"/>
      <c r="C1221" s="22" t="s">
        <v>981</v>
      </c>
      <c r="D1221" s="21" t="s">
        <v>946</v>
      </c>
      <c r="E1221" s="55">
        <v>0.011</v>
      </c>
      <c r="F1221" s="24"/>
      <c r="G1221" s="21"/>
      <c r="H1221" s="25">
        <f>E1221*H1220</f>
        <v>254.121891705</v>
      </c>
    </row>
    <row r="1222" ht="15.75" customHeight="1" spans="1:8">
      <c r="A1222" s="56"/>
      <c r="B1222" s="57"/>
      <c r="C1222" s="57" t="s">
        <v>982</v>
      </c>
      <c r="D1222" s="57" t="s">
        <v>949</v>
      </c>
      <c r="E1222" s="58"/>
      <c r="F1222" s="59"/>
      <c r="G1222" s="57"/>
      <c r="H1222" s="60">
        <f>H1220+H1221</f>
        <v>23356.112046705</v>
      </c>
    </row>
    <row r="1223" ht="40.5" customHeight="1" spans="1:8">
      <c r="A1223" s="38">
        <v>9</v>
      </c>
      <c r="B1223" s="39" t="s">
        <v>430</v>
      </c>
      <c r="C1223" s="40" t="s">
        <v>431</v>
      </c>
      <c r="D1223" s="39" t="s">
        <v>188</v>
      </c>
      <c r="E1223" s="40">
        <v>1</v>
      </c>
      <c r="F1223" s="41"/>
      <c r="G1223" s="39"/>
      <c r="H1223" s="42"/>
    </row>
    <row r="1224" ht="15.75" customHeight="1" spans="1:8">
      <c r="A1224" s="43"/>
      <c r="B1224" s="44"/>
      <c r="C1224" s="45" t="s">
        <v>802</v>
      </c>
      <c r="D1224" s="44"/>
      <c r="E1224" s="45"/>
      <c r="F1224" s="46"/>
      <c r="G1224" s="44"/>
      <c r="H1224" s="47">
        <f>H1225</f>
        <v>14082.88</v>
      </c>
    </row>
    <row r="1225" ht="15.75" customHeight="1" spans="1:8">
      <c r="A1225" s="48"/>
      <c r="B1225" s="21" t="s">
        <v>584</v>
      </c>
      <c r="C1225" s="22" t="s">
        <v>585</v>
      </c>
      <c r="D1225" s="21" t="s">
        <v>586</v>
      </c>
      <c r="E1225" s="49">
        <v>0.008</v>
      </c>
      <c r="F1225" s="24">
        <v>251480</v>
      </c>
      <c r="G1225" s="50">
        <v>7</v>
      </c>
      <c r="H1225" s="25">
        <f>E1225*F1225*G1225</f>
        <v>14082.88</v>
      </c>
    </row>
    <row r="1226" ht="28.5" customHeight="1" spans="1:8">
      <c r="A1226" s="51"/>
      <c r="B1226" s="39"/>
      <c r="C1226" s="40" t="s">
        <v>973</v>
      </c>
      <c r="D1226" s="39" t="s">
        <v>919</v>
      </c>
      <c r="E1226" s="52"/>
      <c r="F1226" s="41"/>
      <c r="G1226" s="39"/>
      <c r="H1226" s="42">
        <f>+H1224</f>
        <v>14082.88</v>
      </c>
    </row>
    <row r="1227" ht="15.75" customHeight="1" spans="1:8">
      <c r="A1227" s="48"/>
      <c r="B1227" s="21"/>
      <c r="C1227" s="22" t="s">
        <v>921</v>
      </c>
      <c r="D1227" s="21" t="str">
        <f>""</f>
        <v/>
      </c>
      <c r="E1227" s="53"/>
      <c r="F1227" s="24"/>
      <c r="G1227" s="21"/>
      <c r="H1227" s="25">
        <f>H1230</f>
        <v>1056.216</v>
      </c>
    </row>
    <row r="1228" ht="15.75" customHeight="1" spans="1:8">
      <c r="A1228" s="48"/>
      <c r="B1228" s="21"/>
      <c r="C1228" s="22" t="s">
        <v>974</v>
      </c>
      <c r="D1228" s="21" t="s">
        <v>916</v>
      </c>
      <c r="E1228" s="53" t="s">
        <v>924</v>
      </c>
      <c r="F1228" s="24"/>
      <c r="G1228" s="21"/>
      <c r="H1228" s="25">
        <v>774.5584</v>
      </c>
    </row>
    <row r="1229" ht="40.5" customHeight="1" spans="1:8">
      <c r="A1229" s="48"/>
      <c r="B1229" s="21"/>
      <c r="C1229" s="22" t="s">
        <v>975</v>
      </c>
      <c r="D1229" s="21" t="s">
        <v>53</v>
      </c>
      <c r="E1229" s="53" t="s">
        <v>927</v>
      </c>
      <c r="F1229" s="24"/>
      <c r="G1229" s="21"/>
      <c r="H1229" s="25">
        <v>281.6576</v>
      </c>
    </row>
    <row r="1230" ht="28.5" customHeight="1" spans="1:8">
      <c r="A1230" s="51"/>
      <c r="B1230" s="39"/>
      <c r="C1230" s="40" t="s">
        <v>976</v>
      </c>
      <c r="D1230" s="39" t="s">
        <v>929</v>
      </c>
      <c r="E1230" s="52"/>
      <c r="F1230" s="41"/>
      <c r="G1230" s="39"/>
      <c r="H1230" s="42">
        <f>SUM(H1228:H1229)</f>
        <v>1056.216</v>
      </c>
    </row>
    <row r="1231" ht="28.5" customHeight="1" spans="1:8">
      <c r="A1231" s="48"/>
      <c r="B1231" s="21"/>
      <c r="C1231" s="22" t="s">
        <v>977</v>
      </c>
      <c r="D1231" s="21" t="s">
        <v>932</v>
      </c>
      <c r="E1231" s="53" t="s">
        <v>924</v>
      </c>
      <c r="F1231" s="24"/>
      <c r="G1231" s="21"/>
      <c r="H1231" s="25">
        <v>832.65028</v>
      </c>
    </row>
    <row r="1232" ht="28.5" customHeight="1" spans="1:8">
      <c r="A1232" s="48"/>
      <c r="B1232" s="21"/>
      <c r="C1232" s="22" t="s">
        <v>978</v>
      </c>
      <c r="D1232" s="21" t="s">
        <v>935</v>
      </c>
      <c r="E1232" s="53"/>
      <c r="F1232" s="24"/>
      <c r="G1232" s="21"/>
      <c r="H1232" s="25">
        <f>H1226+H1230+H1231</f>
        <v>15971.74628</v>
      </c>
    </row>
    <row r="1233" ht="28.5" customHeight="1" spans="1:8">
      <c r="A1233" s="48"/>
      <c r="B1233" s="21"/>
      <c r="C1233" s="22" t="s">
        <v>979</v>
      </c>
      <c r="D1233" s="21" t="s">
        <v>939</v>
      </c>
      <c r="E1233" s="54">
        <v>0.08</v>
      </c>
      <c r="F1233" s="24"/>
      <c r="G1233" s="21"/>
      <c r="H1233" s="25">
        <f>E1233*H1232</f>
        <v>1277.7397024</v>
      </c>
    </row>
    <row r="1234" ht="28.5" customHeight="1" spans="1:8">
      <c r="A1234" s="48"/>
      <c r="B1234" s="21"/>
      <c r="C1234" s="22" t="s">
        <v>980</v>
      </c>
      <c r="D1234" s="21" t="s">
        <v>942</v>
      </c>
      <c r="E1234" s="55"/>
      <c r="F1234" s="24"/>
      <c r="G1234" s="21"/>
      <c r="H1234" s="25">
        <f>H1232+H1233</f>
        <v>17249.4859824</v>
      </c>
    </row>
    <row r="1235" ht="28.5" customHeight="1" spans="1:8">
      <c r="A1235" s="48"/>
      <c r="B1235" s="21"/>
      <c r="C1235" s="22" t="s">
        <v>981</v>
      </c>
      <c r="D1235" s="21" t="s">
        <v>946</v>
      </c>
      <c r="E1235" s="55">
        <v>0.011</v>
      </c>
      <c r="F1235" s="24"/>
      <c r="G1235" s="21"/>
      <c r="H1235" s="25">
        <f>E1235*H1234</f>
        <v>189.7443458064</v>
      </c>
    </row>
    <row r="1236" ht="15.75" customHeight="1" spans="1:8">
      <c r="A1236" s="56"/>
      <c r="B1236" s="57"/>
      <c r="C1236" s="57" t="s">
        <v>982</v>
      </c>
      <c r="D1236" s="57" t="s">
        <v>949</v>
      </c>
      <c r="E1236" s="58"/>
      <c r="F1236" s="59"/>
      <c r="G1236" s="57"/>
      <c r="H1236" s="60">
        <f>H1234+H1235</f>
        <v>17439.2303282064</v>
      </c>
    </row>
    <row r="1237" ht="28.5" customHeight="1" spans="1:8">
      <c r="A1237" s="38">
        <v>10</v>
      </c>
      <c r="B1237" s="39" t="s">
        <v>432</v>
      </c>
      <c r="C1237" s="40" t="s">
        <v>433</v>
      </c>
      <c r="D1237" s="39" t="s">
        <v>434</v>
      </c>
      <c r="E1237" s="40">
        <v>1</v>
      </c>
      <c r="F1237" s="41"/>
      <c r="G1237" s="39"/>
      <c r="H1237" s="42"/>
    </row>
    <row r="1238" ht="15.75" customHeight="1" spans="1:8">
      <c r="A1238" s="43"/>
      <c r="B1238" s="44"/>
      <c r="C1238" s="45" t="s">
        <v>802</v>
      </c>
      <c r="D1238" s="44"/>
      <c r="E1238" s="45"/>
      <c r="F1238" s="46"/>
      <c r="G1238" s="44"/>
      <c r="H1238" s="47">
        <f>H1239</f>
        <v>140828.8</v>
      </c>
    </row>
    <row r="1239" ht="15.75" customHeight="1" spans="1:8">
      <c r="A1239" s="48"/>
      <c r="B1239" s="21" t="s">
        <v>584</v>
      </c>
      <c r="C1239" s="22" t="s">
        <v>585</v>
      </c>
      <c r="D1239" s="21" t="s">
        <v>586</v>
      </c>
      <c r="E1239" s="49">
        <v>0.56</v>
      </c>
      <c r="F1239" s="24">
        <v>251480</v>
      </c>
      <c r="G1239" s="50">
        <v>1</v>
      </c>
      <c r="H1239" s="25">
        <f>E1239*F1239*G1239</f>
        <v>140828.8</v>
      </c>
    </row>
    <row r="1240" ht="28.5" customHeight="1" spans="1:8">
      <c r="A1240" s="51"/>
      <c r="B1240" s="39"/>
      <c r="C1240" s="40" t="s">
        <v>973</v>
      </c>
      <c r="D1240" s="39" t="s">
        <v>919</v>
      </c>
      <c r="E1240" s="52"/>
      <c r="F1240" s="41"/>
      <c r="G1240" s="39"/>
      <c r="H1240" s="42">
        <f>+H1238</f>
        <v>140828.8</v>
      </c>
    </row>
    <row r="1241" ht="15.75" customHeight="1" spans="1:8">
      <c r="A1241" s="48"/>
      <c r="B1241" s="21"/>
      <c r="C1241" s="22" t="s">
        <v>921</v>
      </c>
      <c r="D1241" s="21" t="str">
        <f>""</f>
        <v/>
      </c>
      <c r="E1241" s="53"/>
      <c r="F1241" s="24"/>
      <c r="G1241" s="21"/>
      <c r="H1241" s="25">
        <f>H1244</f>
        <v>10562.16</v>
      </c>
    </row>
    <row r="1242" ht="15.75" customHeight="1" spans="1:8">
      <c r="A1242" s="48"/>
      <c r="B1242" s="21"/>
      <c r="C1242" s="22" t="s">
        <v>974</v>
      </c>
      <c r="D1242" s="21" t="s">
        <v>916</v>
      </c>
      <c r="E1242" s="53" t="s">
        <v>924</v>
      </c>
      <c r="F1242" s="24"/>
      <c r="G1242" s="21"/>
      <c r="H1242" s="25">
        <v>7745.584</v>
      </c>
    </row>
    <row r="1243" ht="40.5" customHeight="1" spans="1:8">
      <c r="A1243" s="48"/>
      <c r="B1243" s="21"/>
      <c r="C1243" s="22" t="s">
        <v>975</v>
      </c>
      <c r="D1243" s="21" t="s">
        <v>53</v>
      </c>
      <c r="E1243" s="53" t="s">
        <v>927</v>
      </c>
      <c r="F1243" s="24"/>
      <c r="G1243" s="21"/>
      <c r="H1243" s="25">
        <v>2816.576</v>
      </c>
    </row>
    <row r="1244" ht="28.5" customHeight="1" spans="1:8">
      <c r="A1244" s="51"/>
      <c r="B1244" s="39"/>
      <c r="C1244" s="40" t="s">
        <v>976</v>
      </c>
      <c r="D1244" s="39" t="s">
        <v>929</v>
      </c>
      <c r="E1244" s="52"/>
      <c r="F1244" s="41"/>
      <c r="G1244" s="39"/>
      <c r="H1244" s="42">
        <f>SUM(H1242:H1243)</f>
        <v>10562.16</v>
      </c>
    </row>
    <row r="1245" ht="28.5" customHeight="1" spans="1:8">
      <c r="A1245" s="48"/>
      <c r="B1245" s="21"/>
      <c r="C1245" s="22" t="s">
        <v>977</v>
      </c>
      <c r="D1245" s="21" t="s">
        <v>932</v>
      </c>
      <c r="E1245" s="53" t="s">
        <v>924</v>
      </c>
      <c r="F1245" s="24"/>
      <c r="G1245" s="21"/>
      <c r="H1245" s="25">
        <v>8326.5028</v>
      </c>
    </row>
    <row r="1246" ht="28.5" customHeight="1" spans="1:8">
      <c r="A1246" s="48"/>
      <c r="B1246" s="21"/>
      <c r="C1246" s="22" t="s">
        <v>978</v>
      </c>
      <c r="D1246" s="21" t="s">
        <v>935</v>
      </c>
      <c r="E1246" s="53"/>
      <c r="F1246" s="24"/>
      <c r="G1246" s="21"/>
      <c r="H1246" s="25">
        <f>H1240+H1244+H1245</f>
        <v>159717.4628</v>
      </c>
    </row>
    <row r="1247" ht="28.5" customHeight="1" spans="1:8">
      <c r="A1247" s="48"/>
      <c r="B1247" s="21"/>
      <c r="C1247" s="22" t="s">
        <v>979</v>
      </c>
      <c r="D1247" s="21" t="s">
        <v>939</v>
      </c>
      <c r="E1247" s="54">
        <v>0.08</v>
      </c>
      <c r="F1247" s="24"/>
      <c r="G1247" s="21"/>
      <c r="H1247" s="25">
        <f>E1247*H1246</f>
        <v>12777.397024</v>
      </c>
    </row>
    <row r="1248" ht="28.5" customHeight="1" spans="1:8">
      <c r="A1248" s="48"/>
      <c r="B1248" s="21"/>
      <c r="C1248" s="22" t="s">
        <v>980</v>
      </c>
      <c r="D1248" s="21" t="s">
        <v>942</v>
      </c>
      <c r="E1248" s="55"/>
      <c r="F1248" s="24"/>
      <c r="G1248" s="21"/>
      <c r="H1248" s="25">
        <f>H1246+H1247</f>
        <v>172494.859824</v>
      </c>
    </row>
    <row r="1249" ht="28.5" customHeight="1" spans="1:8">
      <c r="A1249" s="48"/>
      <c r="B1249" s="21"/>
      <c r="C1249" s="22" t="s">
        <v>981</v>
      </c>
      <c r="D1249" s="21" t="s">
        <v>946</v>
      </c>
      <c r="E1249" s="55">
        <v>0.011</v>
      </c>
      <c r="F1249" s="24"/>
      <c r="G1249" s="21"/>
      <c r="H1249" s="25">
        <f>E1249*H1248</f>
        <v>1897.443458064</v>
      </c>
    </row>
    <row r="1250" ht="15.75" customHeight="1" spans="1:8">
      <c r="A1250" s="56"/>
      <c r="B1250" s="57"/>
      <c r="C1250" s="57" t="s">
        <v>982</v>
      </c>
      <c r="D1250" s="57" t="s">
        <v>949</v>
      </c>
      <c r="E1250" s="58"/>
      <c r="F1250" s="59"/>
      <c r="G1250" s="57"/>
      <c r="H1250" s="60">
        <f>H1248+H1249</f>
        <v>174392.303282064</v>
      </c>
    </row>
    <row r="1251" ht="40.5" customHeight="1" spans="1:8">
      <c r="A1251" s="38">
        <v>11</v>
      </c>
      <c r="B1251" s="39" t="s">
        <v>436</v>
      </c>
      <c r="C1251" s="40" t="s">
        <v>437</v>
      </c>
      <c r="D1251" s="39" t="s">
        <v>434</v>
      </c>
      <c r="E1251" s="40">
        <v>1</v>
      </c>
      <c r="F1251" s="41"/>
      <c r="G1251" s="39"/>
      <c r="H1251" s="42"/>
    </row>
    <row r="1252" ht="15.75" customHeight="1" spans="1:8">
      <c r="A1252" s="43"/>
      <c r="B1252" s="44"/>
      <c r="C1252" s="45" t="s">
        <v>802</v>
      </c>
      <c r="D1252" s="44"/>
      <c r="E1252" s="45"/>
      <c r="F1252" s="46"/>
      <c r="G1252" s="44"/>
      <c r="H1252" s="47">
        <f>H1253</f>
        <v>13579.92</v>
      </c>
    </row>
    <row r="1253" ht="15.75" customHeight="1" spans="1:8">
      <c r="A1253" s="48"/>
      <c r="B1253" s="21" t="s">
        <v>584</v>
      </c>
      <c r="C1253" s="22" t="s">
        <v>585</v>
      </c>
      <c r="D1253" s="21" t="s">
        <v>586</v>
      </c>
      <c r="E1253" s="49">
        <v>0.054</v>
      </c>
      <c r="F1253" s="24">
        <v>251480</v>
      </c>
      <c r="G1253" s="50">
        <v>1</v>
      </c>
      <c r="H1253" s="25">
        <f>E1253*F1253*G1253</f>
        <v>13579.92</v>
      </c>
    </row>
    <row r="1254" ht="28.5" customHeight="1" spans="1:8">
      <c r="A1254" s="51"/>
      <c r="B1254" s="39"/>
      <c r="C1254" s="40" t="s">
        <v>973</v>
      </c>
      <c r="D1254" s="39" t="s">
        <v>919</v>
      </c>
      <c r="E1254" s="52"/>
      <c r="F1254" s="41"/>
      <c r="G1254" s="39"/>
      <c r="H1254" s="42">
        <f>+H1252</f>
        <v>13579.92</v>
      </c>
    </row>
    <row r="1255" ht="15.75" customHeight="1" spans="1:8">
      <c r="A1255" s="48"/>
      <c r="B1255" s="21"/>
      <c r="C1255" s="22" t="s">
        <v>921</v>
      </c>
      <c r="D1255" s="21" t="str">
        <f>""</f>
        <v/>
      </c>
      <c r="E1255" s="53"/>
      <c r="F1255" s="24"/>
      <c r="G1255" s="21"/>
      <c r="H1255" s="25">
        <f>H1258</f>
        <v>1018.494</v>
      </c>
    </row>
    <row r="1256" ht="15.75" customHeight="1" spans="1:8">
      <c r="A1256" s="48"/>
      <c r="B1256" s="21"/>
      <c r="C1256" s="22" t="s">
        <v>974</v>
      </c>
      <c r="D1256" s="21" t="s">
        <v>916</v>
      </c>
      <c r="E1256" s="53" t="s">
        <v>924</v>
      </c>
      <c r="F1256" s="24"/>
      <c r="G1256" s="21"/>
      <c r="H1256" s="25">
        <v>746.8956</v>
      </c>
    </row>
    <row r="1257" ht="40.5" customHeight="1" spans="1:8">
      <c r="A1257" s="48"/>
      <c r="B1257" s="21"/>
      <c r="C1257" s="22" t="s">
        <v>975</v>
      </c>
      <c r="D1257" s="21" t="s">
        <v>53</v>
      </c>
      <c r="E1257" s="53" t="s">
        <v>927</v>
      </c>
      <c r="F1257" s="24"/>
      <c r="G1257" s="21"/>
      <c r="H1257" s="25">
        <v>271.5984</v>
      </c>
    </row>
    <row r="1258" ht="28.5" customHeight="1" spans="1:8">
      <c r="A1258" s="51"/>
      <c r="B1258" s="39"/>
      <c r="C1258" s="40" t="s">
        <v>976</v>
      </c>
      <c r="D1258" s="39" t="s">
        <v>929</v>
      </c>
      <c r="E1258" s="52"/>
      <c r="F1258" s="41"/>
      <c r="G1258" s="39"/>
      <c r="H1258" s="42">
        <f>SUM(H1256:H1257)</f>
        <v>1018.494</v>
      </c>
    </row>
    <row r="1259" ht="28.5" customHeight="1" spans="1:8">
      <c r="A1259" s="48"/>
      <c r="B1259" s="21"/>
      <c r="C1259" s="22" t="s">
        <v>977</v>
      </c>
      <c r="D1259" s="21" t="s">
        <v>932</v>
      </c>
      <c r="E1259" s="53" t="s">
        <v>924</v>
      </c>
      <c r="F1259" s="24"/>
      <c r="G1259" s="21"/>
      <c r="H1259" s="25">
        <v>802.91277</v>
      </c>
    </row>
    <row r="1260" ht="28.5" customHeight="1" spans="1:8">
      <c r="A1260" s="48"/>
      <c r="B1260" s="21"/>
      <c r="C1260" s="22" t="s">
        <v>978</v>
      </c>
      <c r="D1260" s="21" t="s">
        <v>935</v>
      </c>
      <c r="E1260" s="53"/>
      <c r="F1260" s="24"/>
      <c r="G1260" s="21"/>
      <c r="H1260" s="25">
        <f>H1254+H1258+H1259</f>
        <v>15401.32677</v>
      </c>
    </row>
    <row r="1261" ht="28.5" customHeight="1" spans="1:8">
      <c r="A1261" s="48"/>
      <c r="B1261" s="21"/>
      <c r="C1261" s="22" t="s">
        <v>979</v>
      </c>
      <c r="D1261" s="21" t="s">
        <v>939</v>
      </c>
      <c r="E1261" s="54">
        <v>0.08</v>
      </c>
      <c r="F1261" s="24"/>
      <c r="G1261" s="21"/>
      <c r="H1261" s="25">
        <f>E1261*H1260</f>
        <v>1232.1061416</v>
      </c>
    </row>
    <row r="1262" ht="28.5" customHeight="1" spans="1:8">
      <c r="A1262" s="48"/>
      <c r="B1262" s="21"/>
      <c r="C1262" s="22" t="s">
        <v>980</v>
      </c>
      <c r="D1262" s="21" t="s">
        <v>942</v>
      </c>
      <c r="E1262" s="55"/>
      <c r="F1262" s="24"/>
      <c r="G1262" s="21"/>
      <c r="H1262" s="25">
        <f>H1260+H1261</f>
        <v>16633.4329116</v>
      </c>
    </row>
    <row r="1263" ht="28.5" customHeight="1" spans="1:8">
      <c r="A1263" s="48"/>
      <c r="B1263" s="21"/>
      <c r="C1263" s="22" t="s">
        <v>981</v>
      </c>
      <c r="D1263" s="21" t="s">
        <v>946</v>
      </c>
      <c r="E1263" s="55">
        <v>0.011</v>
      </c>
      <c r="F1263" s="24"/>
      <c r="G1263" s="21"/>
      <c r="H1263" s="25">
        <f>E1263*H1262</f>
        <v>182.9677620276</v>
      </c>
    </row>
    <row r="1264" ht="15.75" customHeight="1" spans="1:8">
      <c r="A1264" s="56"/>
      <c r="B1264" s="57"/>
      <c r="C1264" s="57" t="s">
        <v>982</v>
      </c>
      <c r="D1264" s="57" t="s">
        <v>949</v>
      </c>
      <c r="E1264" s="58"/>
      <c r="F1264" s="59"/>
      <c r="G1264" s="57"/>
      <c r="H1264" s="60">
        <f>H1262+H1263</f>
        <v>16816.4006736276</v>
      </c>
    </row>
    <row r="1265" ht="40.5" customHeight="1" spans="1:8">
      <c r="A1265" s="38">
        <v>12</v>
      </c>
      <c r="B1265" s="39" t="s">
        <v>439</v>
      </c>
      <c r="C1265" s="40" t="s">
        <v>440</v>
      </c>
      <c r="D1265" s="39" t="s">
        <v>434</v>
      </c>
      <c r="E1265" s="40">
        <v>1</v>
      </c>
      <c r="F1265" s="41"/>
      <c r="G1265" s="39"/>
      <c r="H1265" s="42"/>
    </row>
    <row r="1266" ht="15.75" customHeight="1" spans="1:8">
      <c r="A1266" s="43"/>
      <c r="B1266" s="44"/>
      <c r="C1266" s="45" t="s">
        <v>802</v>
      </c>
      <c r="D1266" s="44"/>
      <c r="E1266" s="45"/>
      <c r="F1266" s="46"/>
      <c r="G1266" s="44"/>
      <c r="H1266" s="47">
        <f>H1267</f>
        <v>10562.16</v>
      </c>
    </row>
    <row r="1267" ht="15.75" customHeight="1" spans="1:8">
      <c r="A1267" s="48"/>
      <c r="B1267" s="21" t="s">
        <v>584</v>
      </c>
      <c r="C1267" s="22" t="s">
        <v>585</v>
      </c>
      <c r="D1267" s="21" t="s">
        <v>586</v>
      </c>
      <c r="E1267" s="49">
        <v>0.006</v>
      </c>
      <c r="F1267" s="24">
        <v>251480</v>
      </c>
      <c r="G1267" s="50">
        <v>7</v>
      </c>
      <c r="H1267" s="25">
        <f>E1267*F1267*G1267</f>
        <v>10562.16</v>
      </c>
    </row>
    <row r="1268" ht="28.5" customHeight="1" spans="1:8">
      <c r="A1268" s="51"/>
      <c r="B1268" s="39"/>
      <c r="C1268" s="40" t="s">
        <v>973</v>
      </c>
      <c r="D1268" s="39" t="s">
        <v>919</v>
      </c>
      <c r="E1268" s="52"/>
      <c r="F1268" s="41"/>
      <c r="G1268" s="39"/>
      <c r="H1268" s="42">
        <f>+H1266</f>
        <v>10562.16</v>
      </c>
    </row>
    <row r="1269" ht="15.75" customHeight="1" spans="1:8">
      <c r="A1269" s="48"/>
      <c r="B1269" s="21"/>
      <c r="C1269" s="22" t="s">
        <v>921</v>
      </c>
      <c r="D1269" s="21" t="str">
        <f>""</f>
        <v/>
      </c>
      <c r="E1269" s="53"/>
      <c r="F1269" s="24"/>
      <c r="G1269" s="21"/>
      <c r="H1269" s="25">
        <f>H1272</f>
        <v>792.162</v>
      </c>
    </row>
    <row r="1270" ht="15.75" customHeight="1" spans="1:8">
      <c r="A1270" s="48"/>
      <c r="B1270" s="21"/>
      <c r="C1270" s="22" t="s">
        <v>974</v>
      </c>
      <c r="D1270" s="21" t="s">
        <v>916</v>
      </c>
      <c r="E1270" s="53" t="s">
        <v>924</v>
      </c>
      <c r="F1270" s="24"/>
      <c r="G1270" s="21"/>
      <c r="H1270" s="25">
        <v>580.9188</v>
      </c>
    </row>
    <row r="1271" ht="40.5" customHeight="1" spans="1:8">
      <c r="A1271" s="48"/>
      <c r="B1271" s="21"/>
      <c r="C1271" s="22" t="s">
        <v>975</v>
      </c>
      <c r="D1271" s="21" t="s">
        <v>53</v>
      </c>
      <c r="E1271" s="53" t="s">
        <v>927</v>
      </c>
      <c r="F1271" s="24"/>
      <c r="G1271" s="21"/>
      <c r="H1271" s="25">
        <v>211.2432</v>
      </c>
    </row>
    <row r="1272" ht="28.5" customHeight="1" spans="1:8">
      <c r="A1272" s="51"/>
      <c r="B1272" s="39"/>
      <c r="C1272" s="40" t="s">
        <v>976</v>
      </c>
      <c r="D1272" s="39" t="s">
        <v>929</v>
      </c>
      <c r="E1272" s="52"/>
      <c r="F1272" s="41"/>
      <c r="G1272" s="39"/>
      <c r="H1272" s="42">
        <f>SUM(H1270:H1271)</f>
        <v>792.162</v>
      </c>
    </row>
    <row r="1273" ht="28.5" customHeight="1" spans="1:8">
      <c r="A1273" s="48"/>
      <c r="B1273" s="21"/>
      <c r="C1273" s="22" t="s">
        <v>977</v>
      </c>
      <c r="D1273" s="21" t="s">
        <v>932</v>
      </c>
      <c r="E1273" s="53" t="s">
        <v>924</v>
      </c>
      <c r="F1273" s="24"/>
      <c r="G1273" s="21"/>
      <c r="H1273" s="25">
        <v>624.48771</v>
      </c>
    </row>
    <row r="1274" ht="28.5" customHeight="1" spans="1:8">
      <c r="A1274" s="48"/>
      <c r="B1274" s="21"/>
      <c r="C1274" s="22" t="s">
        <v>978</v>
      </c>
      <c r="D1274" s="21" t="s">
        <v>935</v>
      </c>
      <c r="E1274" s="53"/>
      <c r="F1274" s="24"/>
      <c r="G1274" s="21"/>
      <c r="H1274" s="25">
        <f>H1268+H1272+H1273</f>
        <v>11978.80971</v>
      </c>
    </row>
    <row r="1275" ht="28.5" customHeight="1" spans="1:8">
      <c r="A1275" s="48"/>
      <c r="B1275" s="21"/>
      <c r="C1275" s="22" t="s">
        <v>979</v>
      </c>
      <c r="D1275" s="21" t="s">
        <v>939</v>
      </c>
      <c r="E1275" s="54">
        <v>0.08</v>
      </c>
      <c r="F1275" s="24"/>
      <c r="G1275" s="21"/>
      <c r="H1275" s="25">
        <f>E1275*H1274</f>
        <v>958.3047768</v>
      </c>
    </row>
    <row r="1276" ht="28.5" customHeight="1" spans="1:8">
      <c r="A1276" s="48"/>
      <c r="B1276" s="21"/>
      <c r="C1276" s="22" t="s">
        <v>980</v>
      </c>
      <c r="D1276" s="21" t="s">
        <v>942</v>
      </c>
      <c r="E1276" s="55"/>
      <c r="F1276" s="24"/>
      <c r="G1276" s="21"/>
      <c r="H1276" s="25">
        <f>H1274+H1275</f>
        <v>12937.1144868</v>
      </c>
    </row>
    <row r="1277" ht="28.5" customHeight="1" spans="1:8">
      <c r="A1277" s="48"/>
      <c r="B1277" s="21"/>
      <c r="C1277" s="22" t="s">
        <v>981</v>
      </c>
      <c r="D1277" s="21" t="s">
        <v>946</v>
      </c>
      <c r="E1277" s="55">
        <v>0.011</v>
      </c>
      <c r="F1277" s="24"/>
      <c r="G1277" s="21"/>
      <c r="H1277" s="25">
        <f>E1277*H1276</f>
        <v>142.3082593548</v>
      </c>
    </row>
    <row r="1278" ht="15.75" customHeight="1" spans="1:8">
      <c r="A1278" s="56"/>
      <c r="B1278" s="57"/>
      <c r="C1278" s="57" t="s">
        <v>982</v>
      </c>
      <c r="D1278" s="57" t="s">
        <v>949</v>
      </c>
      <c r="E1278" s="58"/>
      <c r="F1278" s="59"/>
      <c r="G1278" s="57"/>
      <c r="H1278" s="60">
        <f>H1276+H1277</f>
        <v>13079.4227461548</v>
      </c>
    </row>
    <row r="1279" ht="28.5" customHeight="1" spans="1:8">
      <c r="A1279" s="38">
        <v>13</v>
      </c>
      <c r="B1279" s="39" t="s">
        <v>442</v>
      </c>
      <c r="C1279" s="40" t="s">
        <v>443</v>
      </c>
      <c r="D1279" s="39" t="s">
        <v>188</v>
      </c>
      <c r="E1279" s="40">
        <v>1</v>
      </c>
      <c r="F1279" s="41"/>
      <c r="G1279" s="39"/>
      <c r="H1279" s="42"/>
    </row>
    <row r="1280" ht="15.75" customHeight="1" spans="1:8">
      <c r="A1280" s="43"/>
      <c r="B1280" s="44"/>
      <c r="C1280" s="45" t="s">
        <v>802</v>
      </c>
      <c r="D1280" s="44"/>
      <c r="E1280" s="45"/>
      <c r="F1280" s="46"/>
      <c r="G1280" s="44"/>
      <c r="H1280" s="47">
        <f>H1281</f>
        <v>52810.8</v>
      </c>
    </row>
    <row r="1281" ht="15.75" customHeight="1" spans="1:8">
      <c r="A1281" s="48"/>
      <c r="B1281" s="21" t="s">
        <v>584</v>
      </c>
      <c r="C1281" s="22" t="s">
        <v>585</v>
      </c>
      <c r="D1281" s="21" t="s">
        <v>586</v>
      </c>
      <c r="E1281" s="49">
        <v>0.21</v>
      </c>
      <c r="F1281" s="24">
        <v>251480</v>
      </c>
      <c r="G1281" s="50">
        <v>1</v>
      </c>
      <c r="H1281" s="25">
        <f>E1281*F1281*G1281</f>
        <v>52810.8</v>
      </c>
    </row>
    <row r="1282" ht="28.5" customHeight="1" spans="1:8">
      <c r="A1282" s="51"/>
      <c r="B1282" s="39"/>
      <c r="C1282" s="40" t="s">
        <v>973</v>
      </c>
      <c r="D1282" s="39" t="s">
        <v>919</v>
      </c>
      <c r="E1282" s="52"/>
      <c r="F1282" s="41"/>
      <c r="G1282" s="39"/>
      <c r="H1282" s="42">
        <f>+H1280</f>
        <v>52810.8</v>
      </c>
    </row>
    <row r="1283" ht="15.75" customHeight="1" spans="1:8">
      <c r="A1283" s="48"/>
      <c r="B1283" s="21"/>
      <c r="C1283" s="22" t="s">
        <v>921</v>
      </c>
      <c r="D1283" s="21" t="str">
        <f>""</f>
        <v/>
      </c>
      <c r="E1283" s="53"/>
      <c r="F1283" s="24"/>
      <c r="G1283" s="21"/>
      <c r="H1283" s="25">
        <f>H1286</f>
        <v>3960.81</v>
      </c>
    </row>
    <row r="1284" ht="15.75" customHeight="1" spans="1:8">
      <c r="A1284" s="48"/>
      <c r="B1284" s="21"/>
      <c r="C1284" s="22" t="s">
        <v>974</v>
      </c>
      <c r="D1284" s="21" t="s">
        <v>916</v>
      </c>
      <c r="E1284" s="53" t="s">
        <v>924</v>
      </c>
      <c r="F1284" s="24"/>
      <c r="G1284" s="21"/>
      <c r="H1284" s="25">
        <v>2904.594</v>
      </c>
    </row>
    <row r="1285" ht="40.5" customHeight="1" spans="1:8">
      <c r="A1285" s="48"/>
      <c r="B1285" s="21"/>
      <c r="C1285" s="22" t="s">
        <v>975</v>
      </c>
      <c r="D1285" s="21" t="s">
        <v>53</v>
      </c>
      <c r="E1285" s="53" t="s">
        <v>927</v>
      </c>
      <c r="F1285" s="24"/>
      <c r="G1285" s="21"/>
      <c r="H1285" s="25">
        <v>1056.216</v>
      </c>
    </row>
    <row r="1286" ht="28.5" customHeight="1" spans="1:8">
      <c r="A1286" s="51"/>
      <c r="B1286" s="39"/>
      <c r="C1286" s="40" t="s">
        <v>976</v>
      </c>
      <c r="D1286" s="39" t="s">
        <v>929</v>
      </c>
      <c r="E1286" s="52"/>
      <c r="F1286" s="41"/>
      <c r="G1286" s="39"/>
      <c r="H1286" s="42">
        <f>SUM(H1284:H1285)</f>
        <v>3960.81</v>
      </c>
    </row>
    <row r="1287" ht="28.5" customHeight="1" spans="1:8">
      <c r="A1287" s="48"/>
      <c r="B1287" s="21"/>
      <c r="C1287" s="22" t="s">
        <v>977</v>
      </c>
      <c r="D1287" s="21" t="s">
        <v>932</v>
      </c>
      <c r="E1287" s="53" t="s">
        <v>924</v>
      </c>
      <c r="F1287" s="24"/>
      <c r="G1287" s="21"/>
      <c r="H1287" s="25">
        <v>3122.43855</v>
      </c>
    </row>
    <row r="1288" ht="28.5" customHeight="1" spans="1:8">
      <c r="A1288" s="48"/>
      <c r="B1288" s="21"/>
      <c r="C1288" s="22" t="s">
        <v>978</v>
      </c>
      <c r="D1288" s="21" t="s">
        <v>935</v>
      </c>
      <c r="E1288" s="53"/>
      <c r="F1288" s="24"/>
      <c r="G1288" s="21"/>
      <c r="H1288" s="25">
        <f>H1282+H1286+H1287</f>
        <v>59894.04855</v>
      </c>
    </row>
    <row r="1289" ht="28.5" customHeight="1" spans="1:8">
      <c r="A1289" s="48"/>
      <c r="B1289" s="21"/>
      <c r="C1289" s="22" t="s">
        <v>979</v>
      </c>
      <c r="D1289" s="21" t="s">
        <v>939</v>
      </c>
      <c r="E1289" s="54">
        <v>0.08</v>
      </c>
      <c r="F1289" s="24"/>
      <c r="G1289" s="21"/>
      <c r="H1289" s="25">
        <f>E1289*H1288</f>
        <v>4791.523884</v>
      </c>
    </row>
    <row r="1290" ht="28.5" customHeight="1" spans="1:8">
      <c r="A1290" s="48"/>
      <c r="B1290" s="21"/>
      <c r="C1290" s="22" t="s">
        <v>980</v>
      </c>
      <c r="D1290" s="21" t="s">
        <v>942</v>
      </c>
      <c r="E1290" s="55"/>
      <c r="F1290" s="24"/>
      <c r="G1290" s="21"/>
      <c r="H1290" s="25">
        <f>H1288+H1289</f>
        <v>64685.572434</v>
      </c>
    </row>
    <row r="1291" ht="28.5" customHeight="1" spans="1:8">
      <c r="A1291" s="48"/>
      <c r="B1291" s="21"/>
      <c r="C1291" s="22" t="s">
        <v>981</v>
      </c>
      <c r="D1291" s="21" t="s">
        <v>946</v>
      </c>
      <c r="E1291" s="55">
        <v>0.011</v>
      </c>
      <c r="F1291" s="24"/>
      <c r="G1291" s="21"/>
      <c r="H1291" s="25">
        <f>E1291*H1290</f>
        <v>711.541296774</v>
      </c>
    </row>
    <row r="1292" ht="15.75" customHeight="1" spans="1:8">
      <c r="A1292" s="56"/>
      <c r="B1292" s="57"/>
      <c r="C1292" s="57" t="s">
        <v>982</v>
      </c>
      <c r="D1292" s="57" t="s">
        <v>949</v>
      </c>
      <c r="E1292" s="58"/>
      <c r="F1292" s="59"/>
      <c r="G1292" s="57"/>
      <c r="H1292" s="60">
        <f>H1290+H1291</f>
        <v>65397.113730774</v>
      </c>
    </row>
    <row r="1293" ht="40.5" customHeight="1" spans="1:8">
      <c r="A1293" s="38">
        <v>14</v>
      </c>
      <c r="B1293" s="39" t="s">
        <v>446</v>
      </c>
      <c r="C1293" s="40" t="s">
        <v>447</v>
      </c>
      <c r="D1293" s="39" t="s">
        <v>188</v>
      </c>
      <c r="E1293" s="40">
        <v>1</v>
      </c>
      <c r="F1293" s="41"/>
      <c r="G1293" s="39"/>
      <c r="H1293" s="42"/>
    </row>
    <row r="1294" ht="15.75" customHeight="1" spans="1:8">
      <c r="A1294" s="43"/>
      <c r="B1294" s="44"/>
      <c r="C1294" s="45" t="s">
        <v>802</v>
      </c>
      <c r="D1294" s="44"/>
      <c r="E1294" s="45"/>
      <c r="F1294" s="46"/>
      <c r="G1294" s="44"/>
      <c r="H1294" s="47">
        <f>H1295</f>
        <v>20369.88</v>
      </c>
    </row>
    <row r="1295" ht="15.75" customHeight="1" spans="1:8">
      <c r="A1295" s="48"/>
      <c r="B1295" s="21" t="s">
        <v>584</v>
      </c>
      <c r="C1295" s="22" t="s">
        <v>585</v>
      </c>
      <c r="D1295" s="21" t="s">
        <v>586</v>
      </c>
      <c r="E1295" s="49">
        <v>0.081</v>
      </c>
      <c r="F1295" s="24">
        <v>251480</v>
      </c>
      <c r="G1295" s="50">
        <v>1</v>
      </c>
      <c r="H1295" s="25">
        <f>E1295*F1295*G1295</f>
        <v>20369.88</v>
      </c>
    </row>
    <row r="1296" ht="28.5" customHeight="1" spans="1:8">
      <c r="A1296" s="51"/>
      <c r="B1296" s="39"/>
      <c r="C1296" s="40" t="s">
        <v>973</v>
      </c>
      <c r="D1296" s="39" t="s">
        <v>919</v>
      </c>
      <c r="E1296" s="52"/>
      <c r="F1296" s="41"/>
      <c r="G1296" s="39"/>
      <c r="H1296" s="42">
        <f>+H1294</f>
        <v>20369.88</v>
      </c>
    </row>
    <row r="1297" ht="15.75" customHeight="1" spans="1:8">
      <c r="A1297" s="48"/>
      <c r="B1297" s="21"/>
      <c r="C1297" s="22" t="s">
        <v>921</v>
      </c>
      <c r="D1297" s="21" t="str">
        <f>""</f>
        <v/>
      </c>
      <c r="E1297" s="53"/>
      <c r="F1297" s="24"/>
      <c r="G1297" s="21"/>
      <c r="H1297" s="25">
        <f>H1300</f>
        <v>1527.741</v>
      </c>
    </row>
    <row r="1298" ht="15.75" customHeight="1" spans="1:8">
      <c r="A1298" s="48"/>
      <c r="B1298" s="21"/>
      <c r="C1298" s="22" t="s">
        <v>974</v>
      </c>
      <c r="D1298" s="21" t="s">
        <v>916</v>
      </c>
      <c r="E1298" s="53" t="s">
        <v>924</v>
      </c>
      <c r="F1298" s="24"/>
      <c r="G1298" s="21"/>
      <c r="H1298" s="25">
        <v>1120.3434</v>
      </c>
    </row>
    <row r="1299" ht="40.5" customHeight="1" spans="1:8">
      <c r="A1299" s="48"/>
      <c r="B1299" s="21"/>
      <c r="C1299" s="22" t="s">
        <v>975</v>
      </c>
      <c r="D1299" s="21" t="s">
        <v>53</v>
      </c>
      <c r="E1299" s="53" t="s">
        <v>927</v>
      </c>
      <c r="F1299" s="24"/>
      <c r="G1299" s="21"/>
      <c r="H1299" s="25">
        <v>407.3976</v>
      </c>
    </row>
    <row r="1300" ht="28.5" customHeight="1" spans="1:8">
      <c r="A1300" s="51"/>
      <c r="B1300" s="39"/>
      <c r="C1300" s="40" t="s">
        <v>976</v>
      </c>
      <c r="D1300" s="39" t="s">
        <v>929</v>
      </c>
      <c r="E1300" s="52"/>
      <c r="F1300" s="41"/>
      <c r="G1300" s="39"/>
      <c r="H1300" s="42">
        <f>SUM(H1298:H1299)</f>
        <v>1527.741</v>
      </c>
    </row>
    <row r="1301" ht="28.5" customHeight="1" spans="1:8">
      <c r="A1301" s="48"/>
      <c r="B1301" s="21"/>
      <c r="C1301" s="22" t="s">
        <v>977</v>
      </c>
      <c r="D1301" s="21" t="s">
        <v>932</v>
      </c>
      <c r="E1301" s="53" t="s">
        <v>924</v>
      </c>
      <c r="F1301" s="24"/>
      <c r="G1301" s="21"/>
      <c r="H1301" s="25">
        <v>1204.369155</v>
      </c>
    </row>
    <row r="1302" ht="28.5" customHeight="1" spans="1:8">
      <c r="A1302" s="48"/>
      <c r="B1302" s="21"/>
      <c r="C1302" s="22" t="s">
        <v>978</v>
      </c>
      <c r="D1302" s="21" t="s">
        <v>935</v>
      </c>
      <c r="E1302" s="53"/>
      <c r="F1302" s="24"/>
      <c r="G1302" s="21"/>
      <c r="H1302" s="25">
        <f>H1296+H1300+H1301</f>
        <v>23101.990155</v>
      </c>
    </row>
    <row r="1303" ht="28.5" customHeight="1" spans="1:8">
      <c r="A1303" s="48"/>
      <c r="B1303" s="21"/>
      <c r="C1303" s="22" t="s">
        <v>979</v>
      </c>
      <c r="D1303" s="21" t="s">
        <v>939</v>
      </c>
      <c r="E1303" s="54">
        <v>0.08</v>
      </c>
      <c r="F1303" s="24"/>
      <c r="G1303" s="21"/>
      <c r="H1303" s="25">
        <f>E1303*H1302</f>
        <v>1848.1592124</v>
      </c>
    </row>
    <row r="1304" ht="28.5" customHeight="1" spans="1:8">
      <c r="A1304" s="48"/>
      <c r="B1304" s="21"/>
      <c r="C1304" s="22" t="s">
        <v>980</v>
      </c>
      <c r="D1304" s="21" t="s">
        <v>942</v>
      </c>
      <c r="E1304" s="55"/>
      <c r="F1304" s="24"/>
      <c r="G1304" s="21"/>
      <c r="H1304" s="25">
        <f>H1302+H1303</f>
        <v>24950.1493674</v>
      </c>
    </row>
    <row r="1305" ht="28.5" customHeight="1" spans="1:8">
      <c r="A1305" s="48"/>
      <c r="B1305" s="21"/>
      <c r="C1305" s="22" t="s">
        <v>981</v>
      </c>
      <c r="D1305" s="21" t="s">
        <v>946</v>
      </c>
      <c r="E1305" s="55">
        <v>0.011</v>
      </c>
      <c r="F1305" s="24"/>
      <c r="G1305" s="21"/>
      <c r="H1305" s="25">
        <f>E1305*H1304</f>
        <v>274.4516430414</v>
      </c>
    </row>
    <row r="1306" ht="15.75" customHeight="1" spans="1:8">
      <c r="A1306" s="56"/>
      <c r="B1306" s="57"/>
      <c r="C1306" s="57" t="s">
        <v>982</v>
      </c>
      <c r="D1306" s="57" t="s">
        <v>949</v>
      </c>
      <c r="E1306" s="58"/>
      <c r="F1306" s="59"/>
      <c r="G1306" s="57"/>
      <c r="H1306" s="60">
        <f>H1304+H1305</f>
        <v>25224.6010104414</v>
      </c>
    </row>
    <row r="1307" ht="40.5" customHeight="1" spans="1:8">
      <c r="A1307" s="38">
        <v>15</v>
      </c>
      <c r="B1307" s="39" t="s">
        <v>449</v>
      </c>
      <c r="C1307" s="40" t="s">
        <v>450</v>
      </c>
      <c r="D1307" s="39" t="s">
        <v>188</v>
      </c>
      <c r="E1307" s="40">
        <v>1</v>
      </c>
      <c r="F1307" s="41"/>
      <c r="G1307" s="39"/>
      <c r="H1307" s="42"/>
    </row>
    <row r="1308" ht="15.75" customHeight="1" spans="1:8">
      <c r="A1308" s="43"/>
      <c r="B1308" s="44"/>
      <c r="C1308" s="45" t="s">
        <v>802</v>
      </c>
      <c r="D1308" s="44"/>
      <c r="E1308" s="45"/>
      <c r="F1308" s="46"/>
      <c r="G1308" s="44"/>
      <c r="H1308" s="47">
        <f>H1309</f>
        <v>15843.24</v>
      </c>
    </row>
    <row r="1309" ht="15.75" customHeight="1" spans="1:8">
      <c r="A1309" s="48"/>
      <c r="B1309" s="21" t="s">
        <v>584</v>
      </c>
      <c r="C1309" s="22" t="s">
        <v>585</v>
      </c>
      <c r="D1309" s="21" t="s">
        <v>586</v>
      </c>
      <c r="E1309" s="49">
        <v>0.009</v>
      </c>
      <c r="F1309" s="24">
        <v>251480</v>
      </c>
      <c r="G1309" s="50">
        <v>7</v>
      </c>
      <c r="H1309" s="25">
        <f>E1309*F1309*G1309</f>
        <v>15843.24</v>
      </c>
    </row>
    <row r="1310" ht="28.5" customHeight="1" spans="1:8">
      <c r="A1310" s="51"/>
      <c r="B1310" s="39"/>
      <c r="C1310" s="40" t="s">
        <v>973</v>
      </c>
      <c r="D1310" s="39" t="s">
        <v>919</v>
      </c>
      <c r="E1310" s="52"/>
      <c r="F1310" s="41"/>
      <c r="G1310" s="39"/>
      <c r="H1310" s="42">
        <f>+H1308</f>
        <v>15843.24</v>
      </c>
    </row>
    <row r="1311" ht="15.75" customHeight="1" spans="1:8">
      <c r="A1311" s="48"/>
      <c r="B1311" s="21"/>
      <c r="C1311" s="22" t="s">
        <v>921</v>
      </c>
      <c r="D1311" s="21" t="str">
        <f>""</f>
        <v/>
      </c>
      <c r="E1311" s="53"/>
      <c r="F1311" s="24"/>
      <c r="G1311" s="21"/>
      <c r="H1311" s="25">
        <f>H1314</f>
        <v>1188.243</v>
      </c>
    </row>
    <row r="1312" ht="15.75" customHeight="1" spans="1:8">
      <c r="A1312" s="48"/>
      <c r="B1312" s="21"/>
      <c r="C1312" s="22" t="s">
        <v>974</v>
      </c>
      <c r="D1312" s="21" t="s">
        <v>916</v>
      </c>
      <c r="E1312" s="53" t="s">
        <v>924</v>
      </c>
      <c r="F1312" s="24"/>
      <c r="G1312" s="21"/>
      <c r="H1312" s="25">
        <v>871.3782</v>
      </c>
    </row>
    <row r="1313" ht="40.5" customHeight="1" spans="1:8">
      <c r="A1313" s="48"/>
      <c r="B1313" s="21"/>
      <c r="C1313" s="22" t="s">
        <v>975</v>
      </c>
      <c r="D1313" s="21" t="s">
        <v>53</v>
      </c>
      <c r="E1313" s="53" t="s">
        <v>927</v>
      </c>
      <c r="F1313" s="24"/>
      <c r="G1313" s="21"/>
      <c r="H1313" s="25">
        <v>316.8648</v>
      </c>
    </row>
    <row r="1314" ht="28.5" customHeight="1" spans="1:8">
      <c r="A1314" s="51"/>
      <c r="B1314" s="39"/>
      <c r="C1314" s="40" t="s">
        <v>976</v>
      </c>
      <c r="D1314" s="39" t="s">
        <v>929</v>
      </c>
      <c r="E1314" s="52"/>
      <c r="F1314" s="41"/>
      <c r="G1314" s="39"/>
      <c r="H1314" s="42">
        <f>SUM(H1312:H1313)</f>
        <v>1188.243</v>
      </c>
    </row>
    <row r="1315" ht="28.5" customHeight="1" spans="1:8">
      <c r="A1315" s="48"/>
      <c r="B1315" s="21"/>
      <c r="C1315" s="22" t="s">
        <v>977</v>
      </c>
      <c r="D1315" s="21" t="s">
        <v>932</v>
      </c>
      <c r="E1315" s="53" t="s">
        <v>924</v>
      </c>
      <c r="F1315" s="24"/>
      <c r="G1315" s="21"/>
      <c r="H1315" s="25">
        <v>936.731565</v>
      </c>
    </row>
    <row r="1316" ht="28.5" customHeight="1" spans="1:8">
      <c r="A1316" s="48"/>
      <c r="B1316" s="21"/>
      <c r="C1316" s="22" t="s">
        <v>978</v>
      </c>
      <c r="D1316" s="21" t="s">
        <v>935</v>
      </c>
      <c r="E1316" s="53"/>
      <c r="F1316" s="24"/>
      <c r="G1316" s="21"/>
      <c r="H1316" s="25">
        <f>H1310+H1314+H1315</f>
        <v>17968.214565</v>
      </c>
    </row>
    <row r="1317" ht="28.5" customHeight="1" spans="1:8">
      <c r="A1317" s="48"/>
      <c r="B1317" s="21"/>
      <c r="C1317" s="22" t="s">
        <v>979</v>
      </c>
      <c r="D1317" s="21" t="s">
        <v>939</v>
      </c>
      <c r="E1317" s="54">
        <v>0.08</v>
      </c>
      <c r="F1317" s="24"/>
      <c r="G1317" s="21"/>
      <c r="H1317" s="25">
        <f>E1317*H1316</f>
        <v>1437.4571652</v>
      </c>
    </row>
    <row r="1318" ht="28.5" customHeight="1" spans="1:8">
      <c r="A1318" s="48"/>
      <c r="B1318" s="21"/>
      <c r="C1318" s="22" t="s">
        <v>980</v>
      </c>
      <c r="D1318" s="21" t="s">
        <v>942</v>
      </c>
      <c r="E1318" s="55"/>
      <c r="F1318" s="24"/>
      <c r="G1318" s="21"/>
      <c r="H1318" s="25">
        <f>H1316+H1317</f>
        <v>19405.6717302</v>
      </c>
    </row>
    <row r="1319" ht="28.5" customHeight="1" spans="1:8">
      <c r="A1319" s="48"/>
      <c r="B1319" s="21"/>
      <c r="C1319" s="22" t="s">
        <v>981</v>
      </c>
      <c r="D1319" s="21" t="s">
        <v>946</v>
      </c>
      <c r="E1319" s="55">
        <v>0.011</v>
      </c>
      <c r="F1319" s="24"/>
      <c r="G1319" s="21"/>
      <c r="H1319" s="25">
        <f>E1319*H1318</f>
        <v>213.4623890322</v>
      </c>
    </row>
    <row r="1320" ht="15.75" customHeight="1" spans="1:8">
      <c r="A1320" s="56"/>
      <c r="B1320" s="57"/>
      <c r="C1320" s="57" t="s">
        <v>982</v>
      </c>
      <c r="D1320" s="57" t="s">
        <v>949</v>
      </c>
      <c r="E1320" s="58"/>
      <c r="F1320" s="59"/>
      <c r="G1320" s="57"/>
      <c r="H1320" s="60">
        <f>H1318+H1319</f>
        <v>19619.1341192322</v>
      </c>
    </row>
    <row r="1321" ht="28.5" customHeight="1" spans="1:8">
      <c r="A1321" s="38">
        <v>16</v>
      </c>
      <c r="B1321" s="39" t="s">
        <v>451</v>
      </c>
      <c r="C1321" s="40" t="s">
        <v>452</v>
      </c>
      <c r="D1321" s="39" t="s">
        <v>107</v>
      </c>
      <c r="E1321" s="40">
        <v>1</v>
      </c>
      <c r="F1321" s="41"/>
      <c r="G1321" s="39"/>
      <c r="H1321" s="42"/>
    </row>
    <row r="1322" ht="15.75" customHeight="1" spans="1:8">
      <c r="A1322" s="43"/>
      <c r="B1322" s="44"/>
      <c r="C1322" s="45" t="s">
        <v>802</v>
      </c>
      <c r="D1322" s="44"/>
      <c r="E1322" s="45"/>
      <c r="F1322" s="46"/>
      <c r="G1322" s="44"/>
      <c r="H1322" s="47">
        <f>H1323</f>
        <v>22633.2</v>
      </c>
    </row>
    <row r="1323" ht="15.75" customHeight="1" spans="1:8">
      <c r="A1323" s="48"/>
      <c r="B1323" s="21" t="s">
        <v>584</v>
      </c>
      <c r="C1323" s="22" t="s">
        <v>585</v>
      </c>
      <c r="D1323" s="21" t="s">
        <v>586</v>
      </c>
      <c r="E1323" s="49">
        <v>0.09</v>
      </c>
      <c r="F1323" s="24">
        <v>251480</v>
      </c>
      <c r="G1323" s="50">
        <v>1</v>
      </c>
      <c r="H1323" s="25">
        <f>E1323*F1323*G1323</f>
        <v>22633.2</v>
      </c>
    </row>
    <row r="1324" ht="28.5" customHeight="1" spans="1:8">
      <c r="A1324" s="51"/>
      <c r="B1324" s="39"/>
      <c r="C1324" s="40" t="s">
        <v>973</v>
      </c>
      <c r="D1324" s="39" t="s">
        <v>919</v>
      </c>
      <c r="E1324" s="52"/>
      <c r="F1324" s="41"/>
      <c r="G1324" s="39"/>
      <c r="H1324" s="42">
        <f>+H1322</f>
        <v>22633.2</v>
      </c>
    </row>
    <row r="1325" ht="15.75" customHeight="1" spans="1:8">
      <c r="A1325" s="48"/>
      <c r="B1325" s="21"/>
      <c r="C1325" s="22" t="s">
        <v>921</v>
      </c>
      <c r="D1325" s="21" t="str">
        <f>""</f>
        <v/>
      </c>
      <c r="E1325" s="53"/>
      <c r="F1325" s="24"/>
      <c r="G1325" s="21"/>
      <c r="H1325" s="25">
        <f>H1328</f>
        <v>1697.49</v>
      </c>
    </row>
    <row r="1326" ht="15.75" customHeight="1" spans="1:8">
      <c r="A1326" s="48"/>
      <c r="B1326" s="21"/>
      <c r="C1326" s="22" t="s">
        <v>974</v>
      </c>
      <c r="D1326" s="21" t="s">
        <v>916</v>
      </c>
      <c r="E1326" s="53" t="s">
        <v>924</v>
      </c>
      <c r="F1326" s="24"/>
      <c r="G1326" s="21"/>
      <c r="H1326" s="25">
        <v>1244.826</v>
      </c>
    </row>
    <row r="1327" ht="40.5" customHeight="1" spans="1:8">
      <c r="A1327" s="48"/>
      <c r="B1327" s="21"/>
      <c r="C1327" s="22" t="s">
        <v>975</v>
      </c>
      <c r="D1327" s="21" t="s">
        <v>53</v>
      </c>
      <c r="E1327" s="53" t="s">
        <v>927</v>
      </c>
      <c r="F1327" s="24"/>
      <c r="G1327" s="21"/>
      <c r="H1327" s="25">
        <v>452.664</v>
      </c>
    </row>
    <row r="1328" ht="28.5" customHeight="1" spans="1:8">
      <c r="A1328" s="51"/>
      <c r="B1328" s="39"/>
      <c r="C1328" s="40" t="s">
        <v>976</v>
      </c>
      <c r="D1328" s="39" t="s">
        <v>929</v>
      </c>
      <c r="E1328" s="52"/>
      <c r="F1328" s="41"/>
      <c r="G1328" s="39"/>
      <c r="H1328" s="42">
        <f>SUM(H1326:H1327)</f>
        <v>1697.49</v>
      </c>
    </row>
    <row r="1329" ht="28.5" customHeight="1" spans="1:8">
      <c r="A1329" s="48"/>
      <c r="B1329" s="21"/>
      <c r="C1329" s="22" t="s">
        <v>977</v>
      </c>
      <c r="D1329" s="21" t="s">
        <v>932</v>
      </c>
      <c r="E1329" s="53" t="s">
        <v>924</v>
      </c>
      <c r="F1329" s="24"/>
      <c r="G1329" s="21"/>
      <c r="H1329" s="25">
        <v>1338.18795</v>
      </c>
    </row>
    <row r="1330" ht="28.5" customHeight="1" spans="1:8">
      <c r="A1330" s="48"/>
      <c r="B1330" s="21"/>
      <c r="C1330" s="22" t="s">
        <v>978</v>
      </c>
      <c r="D1330" s="21" t="s">
        <v>935</v>
      </c>
      <c r="E1330" s="53"/>
      <c r="F1330" s="24"/>
      <c r="G1330" s="21"/>
      <c r="H1330" s="25">
        <f>H1324+H1328+H1329</f>
        <v>25668.87795</v>
      </c>
    </row>
    <row r="1331" ht="28.5" customHeight="1" spans="1:8">
      <c r="A1331" s="48"/>
      <c r="B1331" s="21"/>
      <c r="C1331" s="22" t="s">
        <v>979</v>
      </c>
      <c r="D1331" s="21" t="s">
        <v>939</v>
      </c>
      <c r="E1331" s="54">
        <v>0.08</v>
      </c>
      <c r="F1331" s="24"/>
      <c r="G1331" s="21"/>
      <c r="H1331" s="25">
        <f>E1331*H1330</f>
        <v>2053.510236</v>
      </c>
    </row>
    <row r="1332" ht="28.5" customHeight="1" spans="1:8">
      <c r="A1332" s="48"/>
      <c r="B1332" s="21"/>
      <c r="C1332" s="22" t="s">
        <v>980</v>
      </c>
      <c r="D1332" s="21" t="s">
        <v>942</v>
      </c>
      <c r="E1332" s="55"/>
      <c r="F1332" s="24"/>
      <c r="G1332" s="21"/>
      <c r="H1332" s="25">
        <f>H1330+H1331</f>
        <v>27722.388186</v>
      </c>
    </row>
    <row r="1333" ht="28.5" customHeight="1" spans="1:8">
      <c r="A1333" s="48"/>
      <c r="B1333" s="21"/>
      <c r="C1333" s="22" t="s">
        <v>981</v>
      </c>
      <c r="D1333" s="21" t="s">
        <v>946</v>
      </c>
      <c r="E1333" s="55">
        <v>0.011</v>
      </c>
      <c r="F1333" s="24"/>
      <c r="G1333" s="21"/>
      <c r="H1333" s="25">
        <f>E1333*H1332</f>
        <v>304.946270046</v>
      </c>
    </row>
    <row r="1334" ht="15.75" customHeight="1" spans="1:8">
      <c r="A1334" s="56"/>
      <c r="B1334" s="57"/>
      <c r="C1334" s="57" t="s">
        <v>982</v>
      </c>
      <c r="D1334" s="57" t="s">
        <v>949</v>
      </c>
      <c r="E1334" s="58"/>
      <c r="F1334" s="59"/>
      <c r="G1334" s="57"/>
      <c r="H1334" s="60">
        <f>H1332+H1333</f>
        <v>28027.334456046</v>
      </c>
    </row>
    <row r="1335" ht="40.5" customHeight="1" spans="1:8">
      <c r="A1335" s="38">
        <v>17</v>
      </c>
      <c r="B1335" s="39" t="s">
        <v>457</v>
      </c>
      <c r="C1335" s="40" t="s">
        <v>458</v>
      </c>
      <c r="D1335" s="39" t="s">
        <v>107</v>
      </c>
      <c r="E1335" s="40">
        <v>1</v>
      </c>
      <c r="F1335" s="41"/>
      <c r="G1335" s="39"/>
      <c r="H1335" s="42"/>
    </row>
    <row r="1336" ht="15.75" customHeight="1" spans="1:8">
      <c r="A1336" s="43"/>
      <c r="B1336" s="44"/>
      <c r="C1336" s="45" t="s">
        <v>802</v>
      </c>
      <c r="D1336" s="44"/>
      <c r="E1336" s="45"/>
      <c r="F1336" s="46"/>
      <c r="G1336" s="44"/>
      <c r="H1336" s="47">
        <f>H1337</f>
        <v>12574</v>
      </c>
    </row>
    <row r="1337" ht="15.75" customHeight="1" spans="1:8">
      <c r="A1337" s="48"/>
      <c r="B1337" s="21" t="s">
        <v>584</v>
      </c>
      <c r="C1337" s="22" t="s">
        <v>585</v>
      </c>
      <c r="D1337" s="21" t="s">
        <v>586</v>
      </c>
      <c r="E1337" s="49">
        <v>0.05</v>
      </c>
      <c r="F1337" s="24">
        <v>251480</v>
      </c>
      <c r="G1337" s="50">
        <v>1</v>
      </c>
      <c r="H1337" s="25">
        <f>E1337*F1337*G1337</f>
        <v>12574</v>
      </c>
    </row>
    <row r="1338" ht="28.5" customHeight="1" spans="1:8">
      <c r="A1338" s="51"/>
      <c r="B1338" s="39"/>
      <c r="C1338" s="40" t="s">
        <v>973</v>
      </c>
      <c r="D1338" s="39" t="s">
        <v>919</v>
      </c>
      <c r="E1338" s="52"/>
      <c r="F1338" s="41"/>
      <c r="G1338" s="39"/>
      <c r="H1338" s="42">
        <f>+H1336</f>
        <v>12574</v>
      </c>
    </row>
    <row r="1339" ht="15.75" customHeight="1" spans="1:8">
      <c r="A1339" s="48"/>
      <c r="B1339" s="21"/>
      <c r="C1339" s="22" t="s">
        <v>921</v>
      </c>
      <c r="D1339" s="21" t="str">
        <f>""</f>
        <v/>
      </c>
      <c r="E1339" s="53"/>
      <c r="F1339" s="24"/>
      <c r="G1339" s="21"/>
      <c r="H1339" s="25">
        <f>H1342</f>
        <v>943.05</v>
      </c>
    </row>
    <row r="1340" ht="15.75" customHeight="1" spans="1:8">
      <c r="A1340" s="48"/>
      <c r="B1340" s="21"/>
      <c r="C1340" s="22" t="s">
        <v>974</v>
      </c>
      <c r="D1340" s="21" t="s">
        <v>916</v>
      </c>
      <c r="E1340" s="53" t="s">
        <v>924</v>
      </c>
      <c r="F1340" s="24"/>
      <c r="G1340" s="21"/>
      <c r="H1340" s="25">
        <v>691.57</v>
      </c>
    </row>
    <row r="1341" ht="40.5" customHeight="1" spans="1:8">
      <c r="A1341" s="48"/>
      <c r="B1341" s="21"/>
      <c r="C1341" s="22" t="s">
        <v>975</v>
      </c>
      <c r="D1341" s="21" t="s">
        <v>53</v>
      </c>
      <c r="E1341" s="53" t="s">
        <v>927</v>
      </c>
      <c r="F1341" s="24"/>
      <c r="G1341" s="21"/>
      <c r="H1341" s="25">
        <v>251.48</v>
      </c>
    </row>
    <row r="1342" ht="28.5" customHeight="1" spans="1:8">
      <c r="A1342" s="51"/>
      <c r="B1342" s="39"/>
      <c r="C1342" s="40" t="s">
        <v>976</v>
      </c>
      <c r="D1342" s="39" t="s">
        <v>929</v>
      </c>
      <c r="E1342" s="52"/>
      <c r="F1342" s="41"/>
      <c r="G1342" s="39"/>
      <c r="H1342" s="42">
        <f>SUM(H1340:H1341)</f>
        <v>943.05</v>
      </c>
    </row>
    <row r="1343" ht="28.5" customHeight="1" spans="1:8">
      <c r="A1343" s="48"/>
      <c r="B1343" s="21"/>
      <c r="C1343" s="22" t="s">
        <v>977</v>
      </c>
      <c r="D1343" s="21" t="s">
        <v>932</v>
      </c>
      <c r="E1343" s="53" t="s">
        <v>924</v>
      </c>
      <c r="F1343" s="24"/>
      <c r="G1343" s="21"/>
      <c r="H1343" s="25">
        <v>743.43775</v>
      </c>
    </row>
    <row r="1344" ht="28.5" customHeight="1" spans="1:8">
      <c r="A1344" s="48"/>
      <c r="B1344" s="21"/>
      <c r="C1344" s="22" t="s">
        <v>978</v>
      </c>
      <c r="D1344" s="21" t="s">
        <v>935</v>
      </c>
      <c r="E1344" s="53"/>
      <c r="F1344" s="24"/>
      <c r="G1344" s="21"/>
      <c r="H1344" s="25">
        <f>H1338+H1342+H1343</f>
        <v>14260.48775</v>
      </c>
    </row>
    <row r="1345" ht="28.5" customHeight="1" spans="1:8">
      <c r="A1345" s="48"/>
      <c r="B1345" s="21"/>
      <c r="C1345" s="22" t="s">
        <v>979</v>
      </c>
      <c r="D1345" s="21" t="s">
        <v>939</v>
      </c>
      <c r="E1345" s="54">
        <v>0.08</v>
      </c>
      <c r="F1345" s="24"/>
      <c r="G1345" s="21"/>
      <c r="H1345" s="25">
        <f>E1345*H1344</f>
        <v>1140.83902</v>
      </c>
    </row>
    <row r="1346" ht="28.5" customHeight="1" spans="1:8">
      <c r="A1346" s="48"/>
      <c r="B1346" s="21"/>
      <c r="C1346" s="22" t="s">
        <v>980</v>
      </c>
      <c r="D1346" s="21" t="s">
        <v>942</v>
      </c>
      <c r="E1346" s="55"/>
      <c r="F1346" s="24"/>
      <c r="G1346" s="21"/>
      <c r="H1346" s="25">
        <f>H1344+H1345</f>
        <v>15401.32677</v>
      </c>
    </row>
    <row r="1347" ht="28.5" customHeight="1" spans="1:8">
      <c r="A1347" s="48"/>
      <c r="B1347" s="21"/>
      <c r="C1347" s="22" t="s">
        <v>981</v>
      </c>
      <c r="D1347" s="21" t="s">
        <v>946</v>
      </c>
      <c r="E1347" s="55">
        <v>0.011</v>
      </c>
      <c r="F1347" s="24"/>
      <c r="G1347" s="21"/>
      <c r="H1347" s="25">
        <f>E1347*H1346</f>
        <v>169.41459447</v>
      </c>
    </row>
    <row r="1348" ht="15.75" customHeight="1" spans="1:8">
      <c r="A1348" s="56"/>
      <c r="B1348" s="57"/>
      <c r="C1348" s="57" t="s">
        <v>982</v>
      </c>
      <c r="D1348" s="57" t="s">
        <v>949</v>
      </c>
      <c r="E1348" s="58"/>
      <c r="F1348" s="59"/>
      <c r="G1348" s="57"/>
      <c r="H1348" s="60">
        <f>H1346+H1347</f>
        <v>15570.74136447</v>
      </c>
    </row>
    <row r="1349" ht="40.5" customHeight="1" spans="1:8">
      <c r="A1349" s="38">
        <v>18</v>
      </c>
      <c r="B1349" s="39" t="s">
        <v>460</v>
      </c>
      <c r="C1349" s="40" t="s">
        <v>461</v>
      </c>
      <c r="D1349" s="39" t="s">
        <v>107</v>
      </c>
      <c r="E1349" s="40">
        <v>1</v>
      </c>
      <c r="F1349" s="41"/>
      <c r="G1349" s="39"/>
      <c r="H1349" s="42"/>
    </row>
    <row r="1350" ht="15.75" customHeight="1" spans="1:8">
      <c r="A1350" s="43"/>
      <c r="B1350" s="44"/>
      <c r="C1350" s="45" t="s">
        <v>802</v>
      </c>
      <c r="D1350" s="44"/>
      <c r="E1350" s="45"/>
      <c r="F1350" s="46"/>
      <c r="G1350" s="44"/>
      <c r="H1350" s="47">
        <f>H1351</f>
        <v>10562.16</v>
      </c>
    </row>
    <row r="1351" ht="15.75" customHeight="1" spans="1:8">
      <c r="A1351" s="48"/>
      <c r="B1351" s="21" t="s">
        <v>584</v>
      </c>
      <c r="C1351" s="22" t="s">
        <v>585</v>
      </c>
      <c r="D1351" s="21" t="s">
        <v>586</v>
      </c>
      <c r="E1351" s="49">
        <v>0.006</v>
      </c>
      <c r="F1351" s="24">
        <v>251480</v>
      </c>
      <c r="G1351" s="50">
        <v>7</v>
      </c>
      <c r="H1351" s="25">
        <f>E1351*F1351*G1351</f>
        <v>10562.16</v>
      </c>
    </row>
    <row r="1352" ht="28.5" customHeight="1" spans="1:8">
      <c r="A1352" s="51"/>
      <c r="B1352" s="39"/>
      <c r="C1352" s="40" t="s">
        <v>973</v>
      </c>
      <c r="D1352" s="39" t="s">
        <v>919</v>
      </c>
      <c r="E1352" s="52"/>
      <c r="F1352" s="41"/>
      <c r="G1352" s="39"/>
      <c r="H1352" s="42">
        <f>+H1350</f>
        <v>10562.16</v>
      </c>
    </row>
    <row r="1353" ht="15.75" customHeight="1" spans="1:8">
      <c r="A1353" s="48"/>
      <c r="B1353" s="21"/>
      <c r="C1353" s="22" t="s">
        <v>921</v>
      </c>
      <c r="D1353" s="21" t="str">
        <f>""</f>
        <v/>
      </c>
      <c r="E1353" s="53"/>
      <c r="F1353" s="24"/>
      <c r="G1353" s="21"/>
      <c r="H1353" s="25">
        <f>H1356</f>
        <v>792.162</v>
      </c>
    </row>
    <row r="1354" ht="15.75" customHeight="1" spans="1:8">
      <c r="A1354" s="48"/>
      <c r="B1354" s="21"/>
      <c r="C1354" s="22" t="s">
        <v>974</v>
      </c>
      <c r="D1354" s="21" t="s">
        <v>916</v>
      </c>
      <c r="E1354" s="53" t="s">
        <v>924</v>
      </c>
      <c r="F1354" s="24"/>
      <c r="G1354" s="21"/>
      <c r="H1354" s="25">
        <v>580.9188</v>
      </c>
    </row>
    <row r="1355" ht="40.5" customHeight="1" spans="1:8">
      <c r="A1355" s="48"/>
      <c r="B1355" s="21"/>
      <c r="C1355" s="22" t="s">
        <v>975</v>
      </c>
      <c r="D1355" s="21" t="s">
        <v>53</v>
      </c>
      <c r="E1355" s="53" t="s">
        <v>927</v>
      </c>
      <c r="F1355" s="24"/>
      <c r="G1355" s="21"/>
      <c r="H1355" s="25">
        <v>211.2432</v>
      </c>
    </row>
    <row r="1356" ht="28.5" customHeight="1" spans="1:8">
      <c r="A1356" s="51"/>
      <c r="B1356" s="39"/>
      <c r="C1356" s="40" t="s">
        <v>976</v>
      </c>
      <c r="D1356" s="39" t="s">
        <v>929</v>
      </c>
      <c r="E1356" s="52"/>
      <c r="F1356" s="41"/>
      <c r="G1356" s="39"/>
      <c r="H1356" s="42">
        <f>SUM(H1354:H1355)</f>
        <v>792.162</v>
      </c>
    </row>
    <row r="1357" ht="28.5" customHeight="1" spans="1:8">
      <c r="A1357" s="48"/>
      <c r="B1357" s="21"/>
      <c r="C1357" s="22" t="s">
        <v>977</v>
      </c>
      <c r="D1357" s="21" t="s">
        <v>932</v>
      </c>
      <c r="E1357" s="53" t="s">
        <v>924</v>
      </c>
      <c r="F1357" s="24"/>
      <c r="G1357" s="21"/>
      <c r="H1357" s="25">
        <v>624.48771</v>
      </c>
    </row>
    <row r="1358" ht="28.5" customHeight="1" spans="1:8">
      <c r="A1358" s="48"/>
      <c r="B1358" s="21"/>
      <c r="C1358" s="22" t="s">
        <v>978</v>
      </c>
      <c r="D1358" s="21" t="s">
        <v>935</v>
      </c>
      <c r="E1358" s="53"/>
      <c r="F1358" s="24"/>
      <c r="G1358" s="21"/>
      <c r="H1358" s="25">
        <f>H1352+H1356+H1357</f>
        <v>11978.80971</v>
      </c>
    </row>
    <row r="1359" ht="28.5" customHeight="1" spans="1:8">
      <c r="A1359" s="48"/>
      <c r="B1359" s="21"/>
      <c r="C1359" s="22" t="s">
        <v>979</v>
      </c>
      <c r="D1359" s="21" t="s">
        <v>939</v>
      </c>
      <c r="E1359" s="54">
        <v>0.08</v>
      </c>
      <c r="F1359" s="24"/>
      <c r="G1359" s="21"/>
      <c r="H1359" s="25">
        <f>E1359*H1358</f>
        <v>958.3047768</v>
      </c>
    </row>
    <row r="1360" ht="28.5" customHeight="1" spans="1:8">
      <c r="A1360" s="48"/>
      <c r="B1360" s="21"/>
      <c r="C1360" s="22" t="s">
        <v>980</v>
      </c>
      <c r="D1360" s="21" t="s">
        <v>942</v>
      </c>
      <c r="E1360" s="55"/>
      <c r="F1360" s="24"/>
      <c r="G1360" s="21"/>
      <c r="H1360" s="25">
        <f>H1358+H1359</f>
        <v>12937.1144868</v>
      </c>
    </row>
    <row r="1361" ht="28.5" customHeight="1" spans="1:8">
      <c r="A1361" s="48"/>
      <c r="B1361" s="21"/>
      <c r="C1361" s="22" t="s">
        <v>981</v>
      </c>
      <c r="D1361" s="21" t="s">
        <v>946</v>
      </c>
      <c r="E1361" s="55">
        <v>0.011</v>
      </c>
      <c r="F1361" s="24"/>
      <c r="G1361" s="21"/>
      <c r="H1361" s="25">
        <f>E1361*H1360</f>
        <v>142.3082593548</v>
      </c>
    </row>
    <row r="1362" ht="15.75" customHeight="1" spans="1:8">
      <c r="A1362" s="56"/>
      <c r="B1362" s="57"/>
      <c r="C1362" s="57" t="s">
        <v>982</v>
      </c>
      <c r="D1362" s="57" t="s">
        <v>949</v>
      </c>
      <c r="E1362" s="58"/>
      <c r="F1362" s="59"/>
      <c r="G1362" s="57"/>
      <c r="H1362" s="60">
        <f>H1360+H1361</f>
        <v>13079.4227461548</v>
      </c>
    </row>
  </sheetData>
  <mergeCells count="6">
    <mergeCell ref="A1:H1"/>
    <mergeCell ref="A2:H2"/>
    <mergeCell ref="A3:H3"/>
    <mergeCell ref="A1107:H1107"/>
    <mergeCell ref="A1108:H1108"/>
    <mergeCell ref="A1109:H1109"/>
  </mergeCells>
  <pageMargins left="1.22916666666667" right="0" top="0.822916666666667" bottom="0.208333333333333" header="0" footer="0.40625"/>
  <pageSetup paperSize="9" orientation="portrait" blackAndWhite="1" useFirstPageNumber="1"/>
  <headerFooter alignWithMargins="0">
    <oddFooter>&amp;C&amp;P</oddFooter>
  </headerFooter>
  <rowBreaks count="1" manualBreakCount="1">
    <brk id="1106" max="255" man="1"/>
  </rowBreaks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"/>
  <sheetViews>
    <sheetView zoomScaleSheetLayoutView="60" workbookViewId="0">
      <selection activeCell="A1" sqref="A1:H1"/>
    </sheetView>
  </sheetViews>
  <sheetFormatPr defaultColWidth="10" defaultRowHeight="15" customHeight="1" outlineLevelRow="7" outlineLevelCol="7"/>
  <cols>
    <col min="1" max="1" width="6.66666666666667" style="6" customWidth="1"/>
    <col min="2" max="2" width="50" style="6" customWidth="1"/>
    <col min="3" max="3" width="11.6666666666667" style="6" customWidth="1"/>
    <col min="4" max="4" width="28.3333333333333" style="6" customWidth="1"/>
    <col min="5" max="6" width="10" style="6" hidden="1" customWidth="1"/>
    <col min="7" max="7" width="10" style="6" customWidth="1"/>
    <col min="8" max="8" width="22.5" style="6" customWidth="1"/>
    <col min="9" max="16384" width="10" style="6"/>
  </cols>
  <sheetData>
    <row r="1" ht="26.25" customHeight="1" spans="1:8">
      <c r="A1" s="8" t="s">
        <v>983</v>
      </c>
    </row>
    <row r="2" ht="32.25" customHeight="1" spans="1:8">
      <c r="A2" s="9" t="s">
        <v>2</v>
      </c>
    </row>
    <row r="3" ht="37.5" customHeight="1" spans="1:8">
      <c r="A3" s="10" t="s">
        <v>3</v>
      </c>
    </row>
    <row r="4" ht="30" customHeight="1" spans="1:8">
      <c r="A4" s="36" t="s">
        <v>4</v>
      </c>
      <c r="B4" s="36" t="s">
        <v>890</v>
      </c>
      <c r="C4" s="36" t="s">
        <v>726</v>
      </c>
      <c r="D4" s="36" t="s">
        <v>891</v>
      </c>
      <c r="E4" s="36"/>
      <c r="F4" s="36"/>
      <c r="G4" s="36" t="s">
        <v>469</v>
      </c>
      <c r="H4" s="36" t="s">
        <v>892</v>
      </c>
    </row>
    <row r="5" ht="26.25" customHeight="1" spans="1:8">
      <c r="A5" s="8" t="str">
        <f>A1</f>
        <v>BẢNG HỆ SỐ CHI PHÍ XÂY DỰNG</v>
      </c>
      <c r="C5" s="37"/>
      <c r="D5" s="37"/>
      <c r="G5" s="37"/>
    </row>
    <row r="6" ht="32.25" customHeight="1" spans="1:8">
      <c r="A6" s="9" t="s">
        <v>2</v>
      </c>
      <c r="C6" s="37"/>
      <c r="D6" s="37"/>
      <c r="G6" s="37"/>
    </row>
    <row r="7" ht="37.5" customHeight="1" spans="1:8">
      <c r="A7" s="10" t="s">
        <v>398</v>
      </c>
      <c r="C7" s="37"/>
      <c r="D7" s="37"/>
      <c r="G7" s="37"/>
    </row>
    <row r="8" ht="30" customHeight="1" spans="1:8">
      <c r="A8" s="36" t="str">
        <f t="shared" ref="A8:H8" si="0">A4</f>
        <v>STT</v>
      </c>
      <c r="B8" s="36" t="str">
        <f t="shared" si="0"/>
        <v>Nội dung chi phí</v>
      </c>
      <c r="C8" s="36" t="str">
        <f t="shared" si="0"/>
        <v>Ký hiệu</v>
      </c>
      <c r="D8" s="36" t="str">
        <f t="shared" si="0"/>
        <v>Cách tính</v>
      </c>
      <c r="E8" s="36">
        <f t="shared" si="0"/>
        <v>0</v>
      </c>
      <c r="F8" s="36">
        <f t="shared" si="0"/>
        <v>0</v>
      </c>
      <c r="G8" s="36" t="str">
        <f t="shared" si="0"/>
        <v>Hệ số</v>
      </c>
      <c r="H8" s="36" t="str">
        <f t="shared" si="0"/>
        <v>Giá trị
(đ)</v>
      </c>
    </row>
  </sheetData>
  <mergeCells count="6">
    <mergeCell ref="A1:H1"/>
    <mergeCell ref="A2:H2"/>
    <mergeCell ref="A3:H3"/>
    <mergeCell ref="A5:H5"/>
    <mergeCell ref="A6:H6"/>
    <mergeCell ref="A7:H7"/>
  </mergeCells>
  <pageMargins left="1.22916666666667" right="0" top="0.822916666666667" bottom="0.208333333333333" header="0" footer="0.40625"/>
  <pageSetup paperSize="9" orientation="landscape" blackAndWhite="1" useFirstPageNumber="1"/>
  <headerFooter alignWithMargins="0">
    <oddFooter>&amp;C&amp;P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4:O10"/>
  <sheetViews>
    <sheetView zoomScaleSheetLayoutView="60" workbookViewId="0">
      <selection activeCell="A1" sqref="A1"/>
    </sheetView>
  </sheetViews>
  <sheetFormatPr defaultColWidth="10" defaultRowHeight="15" customHeight="1"/>
  <cols>
    <col min="1" max="1" width="5" style="6" customWidth="1"/>
    <col min="2" max="2" width="12.5" style="6" customWidth="1"/>
    <col min="3" max="3" width="29.1666666666667" style="6" customWidth="1"/>
    <col min="4" max="4" width="6.66666666666667" style="6" customWidth="1"/>
    <col min="5" max="9" width="10" style="6" customWidth="1"/>
    <col min="10" max="14" width="10.8333333333333" style="6" customWidth="1"/>
    <col min="15" max="15" width="12.5" style="6" customWidth="1"/>
    <col min="16" max="16384" width="10" style="6"/>
  </cols>
  <sheetData>
    <row r="4" ht="18.75" customHeight="1" spans="1:15">
      <c r="A4" s="36" t="s">
        <v>53</v>
      </c>
      <c r="B4" s="36" t="s">
        <v>464</v>
      </c>
      <c r="C4" s="36" t="s">
        <v>972</v>
      </c>
      <c r="D4" s="36" t="s">
        <v>466</v>
      </c>
      <c r="E4" s="36" t="s">
        <v>18</v>
      </c>
      <c r="F4" s="36"/>
      <c r="G4" s="36"/>
      <c r="H4" s="36"/>
      <c r="I4" s="36"/>
      <c r="J4" s="36" t="s">
        <v>19</v>
      </c>
      <c r="K4" s="36"/>
      <c r="L4" s="36"/>
      <c r="M4" s="36"/>
      <c r="N4" s="36"/>
      <c r="O4" s="36" t="s">
        <v>984</v>
      </c>
    </row>
    <row r="5" ht="18.75" customHeight="1" spans="1:15">
      <c r="A5" s="36"/>
      <c r="B5" s="36"/>
      <c r="C5" s="36"/>
      <c r="D5" s="36"/>
      <c r="E5" s="36" t="s">
        <v>30</v>
      </c>
      <c r="F5" s="36" t="s">
        <v>985</v>
      </c>
      <c r="G5" s="36" t="s">
        <v>968</v>
      </c>
      <c r="H5" s="36" t="s">
        <v>986</v>
      </c>
      <c r="I5" s="36" t="s">
        <v>970</v>
      </c>
      <c r="J5" s="36" t="s">
        <v>30</v>
      </c>
      <c r="K5" s="36" t="s">
        <v>985</v>
      </c>
      <c r="L5" s="36" t="s">
        <v>968</v>
      </c>
      <c r="M5" s="36" t="s">
        <v>986</v>
      </c>
      <c r="N5" s="36" t="s">
        <v>970</v>
      </c>
      <c r="O5" s="36"/>
    </row>
    <row r="6" customHeight="1" spans="1:15">
      <c r="A6" s="37"/>
      <c r="B6" s="37"/>
      <c r="D6" s="37"/>
    </row>
    <row r="7" customHeight="1" spans="1:15">
      <c r="A7" s="37"/>
      <c r="B7" s="37"/>
      <c r="D7" s="37"/>
    </row>
    <row r="8" customHeight="1" spans="1:15">
      <c r="A8" s="37"/>
      <c r="B8" s="37"/>
      <c r="D8" s="37"/>
    </row>
    <row r="9" ht="18.75" customHeight="1" spans="1:15">
      <c r="A9" s="36" t="str">
        <f t="shared" ref="A9:O9" si="0">A4</f>
        <v>TT</v>
      </c>
      <c r="B9" s="36" t="str">
        <f t="shared" si="0"/>
        <v>Mã số</v>
      </c>
      <c r="C9" s="36" t="str">
        <f t="shared" si="0"/>
        <v>Thành phần hao phí</v>
      </c>
      <c r="D9" s="36" t="str">
        <f t="shared" si="0"/>
        <v>Đơn vị</v>
      </c>
      <c r="E9" s="36" t="str">
        <f t="shared" si="0"/>
        <v>Đơn giá (đ)</v>
      </c>
      <c r="F9" s="36">
        <f t="shared" si="0"/>
        <v>0</v>
      </c>
      <c r="G9" s="36">
        <f t="shared" si="0"/>
        <v>0</v>
      </c>
      <c r="H9" s="36">
        <f t="shared" si="0"/>
        <v>0</v>
      </c>
      <c r="I9" s="36">
        <f t="shared" si="0"/>
        <v>0</v>
      </c>
      <c r="J9" s="36" t="str">
        <f t="shared" si="0"/>
        <v>Thành tiền (đ)</v>
      </c>
      <c r="K9" s="36">
        <f t="shared" si="0"/>
        <v>0</v>
      </c>
      <c r="L9" s="36">
        <f t="shared" si="0"/>
        <v>0</v>
      </c>
      <c r="M9" s="36">
        <f t="shared" si="0"/>
        <v>0</v>
      </c>
      <c r="N9" s="36">
        <f t="shared" si="0"/>
        <v>0</v>
      </c>
      <c r="O9" s="36" t="str">
        <f t="shared" si="0"/>
        <v>Đơn giá
tổng hợp
(đ)</v>
      </c>
    </row>
    <row r="10" ht="18.75" customHeight="1" spans="1:15">
      <c r="A10" s="36">
        <f t="shared" ref="A10:O10" si="1">A5</f>
        <v>0</v>
      </c>
      <c r="B10" s="36">
        <f t="shared" si="1"/>
        <v>0</v>
      </c>
      <c r="C10" s="36">
        <f t="shared" si="1"/>
        <v>0</v>
      </c>
      <c r="D10" s="36">
        <f t="shared" si="1"/>
        <v>0</v>
      </c>
      <c r="E10" s="36" t="str">
        <f t="shared" si="1"/>
        <v>Vật liệu</v>
      </c>
      <c r="F10" s="36" t="str">
        <f t="shared" si="1"/>
        <v>Bù V.L</v>
      </c>
      <c r="G10" s="36" t="str">
        <f t="shared" si="1"/>
        <v>NC XL</v>
      </c>
      <c r="H10" s="36" t="str">
        <f t="shared" si="1"/>
        <v>NC Đất</v>
      </c>
      <c r="I10" s="36" t="str">
        <f t="shared" si="1"/>
        <v>Ca máy</v>
      </c>
      <c r="J10" s="36" t="str">
        <f t="shared" si="1"/>
        <v>Vật liệu</v>
      </c>
      <c r="K10" s="36" t="str">
        <f t="shared" si="1"/>
        <v>Bù V.L</v>
      </c>
      <c r="L10" s="36" t="str">
        <f t="shared" si="1"/>
        <v>NC XL</v>
      </c>
      <c r="M10" s="36" t="str">
        <f t="shared" si="1"/>
        <v>NC Đất</v>
      </c>
      <c r="N10" s="36" t="str">
        <f t="shared" si="1"/>
        <v>Ca máy</v>
      </c>
      <c r="O10" s="36">
        <f t="shared" si="1"/>
        <v>0</v>
      </c>
    </row>
  </sheetData>
  <mergeCells count="14">
    <mergeCell ref="E4:I4"/>
    <mergeCell ref="J4:N4"/>
    <mergeCell ref="E9:I9"/>
    <mergeCell ref="J9:N9"/>
    <mergeCell ref="A4:A5"/>
    <mergeCell ref="A9:A10"/>
    <mergeCell ref="B4:B5"/>
    <mergeCell ref="B9:B10"/>
    <mergeCell ref="C4:C5"/>
    <mergeCell ref="C9:C10"/>
    <mergeCell ref="D4:D5"/>
    <mergeCell ref="D9:D10"/>
    <mergeCell ref="O4:O5"/>
    <mergeCell ref="O9:O10"/>
  </mergeCells>
  <pageMargins left="1.22916666666667" right="0" top="0.822916666666667" bottom="0.208333333333333" header="0" footer="0.40625"/>
  <pageSetup paperSize="9" orientation="landscape" blackAndWhite="1" useFirstPageNumber="1"/>
  <headerFooter alignWithMargins="0">
    <oddFooter>&amp;C&amp;P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01"/>
  <sheetViews>
    <sheetView tabSelected="1" zoomScaleSheetLayoutView="60" topLeftCell="A83" workbookViewId="0">
      <selection activeCell="J89" sqref="J89"/>
    </sheetView>
  </sheetViews>
  <sheetFormatPr defaultColWidth="10" defaultRowHeight="15" customHeight="1"/>
  <cols>
    <col min="1" max="1" width="6.5" style="17" customWidth="1"/>
    <col min="2" max="2" width="12.1666666666667" style="17" customWidth="1"/>
    <col min="3" max="3" width="43.3333333333333" style="17" customWidth="1"/>
    <col min="4" max="4" width="9.33333333333333" style="17" customWidth="1"/>
    <col min="5" max="5" width="13.3333333333333" style="17" customWidth="1"/>
    <col min="6" max="8" width="13.3333333333333" style="17" hidden="1" customWidth="1"/>
    <col min="9" max="10" width="14.1666666666667" style="17" customWidth="1"/>
    <col min="11" max="12" width="14.1666666666667" style="17" hidden="1" customWidth="1"/>
    <col min="13" max="13" width="10" style="17" hidden="1" customWidth="1"/>
    <col min="14" max="16384" width="10" style="17"/>
  </cols>
  <sheetData>
    <row r="1" ht="26.25" customHeight="1" spans="1:13">
      <c r="A1" s="8" t="s">
        <v>987</v>
      </c>
    </row>
    <row r="2" ht="32.25" customHeight="1" spans="1:13">
      <c r="A2" s="9" t="s">
        <v>2</v>
      </c>
    </row>
    <row r="3" ht="37.5" customHeight="1" spans="1:13">
      <c r="A3" s="10" t="s">
        <v>3</v>
      </c>
    </row>
    <row r="4" ht="51" customHeight="1" spans="1:13">
      <c r="A4" s="18" t="s">
        <v>4</v>
      </c>
      <c r="B4" s="19" t="s">
        <v>464</v>
      </c>
      <c r="C4" s="19" t="s">
        <v>966</v>
      </c>
      <c r="D4" s="19" t="s">
        <v>466</v>
      </c>
      <c r="E4" s="19" t="s">
        <v>17</v>
      </c>
      <c r="F4" s="19" t="s">
        <v>988</v>
      </c>
      <c r="G4" s="19" t="s">
        <v>989</v>
      </c>
      <c r="H4" s="19" t="s">
        <v>990</v>
      </c>
      <c r="I4" s="19" t="s">
        <v>761</v>
      </c>
      <c r="J4" s="19" t="s">
        <v>812</v>
      </c>
      <c r="K4" s="19"/>
      <c r="L4" s="19"/>
    </row>
    <row r="5" ht="15.75" customHeight="1" spans="1:13">
      <c r="A5" s="20"/>
      <c r="B5" s="21">
        <v>0</v>
      </c>
      <c r="C5" s="22" t="s">
        <v>43</v>
      </c>
      <c r="D5" s="21"/>
      <c r="E5" s="23"/>
      <c r="F5" s="24"/>
      <c r="G5" s="24"/>
      <c r="H5" s="24"/>
      <c r="I5" s="24"/>
      <c r="J5" s="25"/>
      <c r="K5" s="22"/>
      <c r="L5" s="22"/>
    </row>
    <row r="6" ht="40.5" customHeight="1" spans="1:13">
      <c r="A6" s="20">
        <v>1</v>
      </c>
      <c r="B6" s="21" t="s">
        <v>45</v>
      </c>
      <c r="C6" s="22" t="s">
        <v>46</v>
      </c>
      <c r="D6" s="21" t="s">
        <v>47</v>
      </c>
      <c r="E6" s="23">
        <v>10.985</v>
      </c>
      <c r="F6" s="24">
        <v>0</v>
      </c>
      <c r="G6" s="24">
        <v>626185.2</v>
      </c>
      <c r="H6" s="24">
        <v>0</v>
      </c>
      <c r="I6" s="24">
        <v>775422.919950606</v>
      </c>
      <c r="J6" s="25">
        <f t="shared" ref="J6:J14" si="0">E6*I6</f>
        <v>8518020.77565741</v>
      </c>
      <c r="K6" s="22"/>
      <c r="L6" s="22"/>
      <c r="M6" s="17">
        <v>1</v>
      </c>
    </row>
    <row r="7" ht="15.75" customHeight="1" spans="1:13">
      <c r="A7" s="20">
        <v>2</v>
      </c>
      <c r="B7" s="21" t="s">
        <v>53</v>
      </c>
      <c r="C7" s="22" t="s">
        <v>54</v>
      </c>
      <c r="D7" s="21">
        <v>0</v>
      </c>
      <c r="E7" s="23">
        <v>5</v>
      </c>
      <c r="F7" s="24">
        <v>0</v>
      </c>
      <c r="G7" s="24">
        <v>50000</v>
      </c>
      <c r="H7" s="24">
        <v>250000</v>
      </c>
      <c r="I7" s="24">
        <v>371498.5215</v>
      </c>
      <c r="J7" s="25">
        <f t="shared" si="0"/>
        <v>1857492.6075</v>
      </c>
      <c r="K7" s="22"/>
      <c r="L7" s="22"/>
      <c r="M7" s="17">
        <v>1</v>
      </c>
    </row>
    <row r="8" ht="28.5" customHeight="1" spans="1:13">
      <c r="A8" s="20">
        <v>3</v>
      </c>
      <c r="B8" s="21" t="s">
        <v>53</v>
      </c>
      <c r="C8" s="22" t="s">
        <v>56</v>
      </c>
      <c r="D8" s="21">
        <v>0</v>
      </c>
      <c r="E8" s="23">
        <v>2</v>
      </c>
      <c r="F8" s="24">
        <v>0</v>
      </c>
      <c r="G8" s="24">
        <v>3000000</v>
      </c>
      <c r="H8" s="24">
        <v>0</v>
      </c>
      <c r="I8" s="24">
        <v>3714985.215</v>
      </c>
      <c r="J8" s="25">
        <f t="shared" si="0"/>
        <v>7429970.43</v>
      </c>
      <c r="K8" s="22"/>
      <c r="L8" s="22"/>
      <c r="M8" s="17">
        <v>1</v>
      </c>
    </row>
    <row r="9" ht="40.5" customHeight="1" spans="1:13">
      <c r="A9" s="20">
        <v>4</v>
      </c>
      <c r="B9" s="21" t="s">
        <v>59</v>
      </c>
      <c r="C9" s="22" t="s">
        <v>60</v>
      </c>
      <c r="D9" s="21" t="s">
        <v>61</v>
      </c>
      <c r="E9" s="23">
        <v>70.3</v>
      </c>
      <c r="F9" s="24">
        <v>0</v>
      </c>
      <c r="G9" s="24">
        <v>2019016.64</v>
      </c>
      <c r="H9" s="24">
        <v>4538736.84684</v>
      </c>
      <c r="I9" s="24">
        <v>8120652.41574176</v>
      </c>
      <c r="J9" s="25">
        <f t="shared" si="0"/>
        <v>570881864.826646</v>
      </c>
      <c r="K9" s="22"/>
      <c r="L9" s="22"/>
      <c r="M9" s="17">
        <v>1</v>
      </c>
    </row>
    <row r="10" ht="28.5" customHeight="1" spans="1:13">
      <c r="A10" s="20">
        <v>5</v>
      </c>
      <c r="B10" s="21" t="s">
        <v>82</v>
      </c>
      <c r="C10" s="22" t="s">
        <v>83</v>
      </c>
      <c r="D10" s="21" t="s">
        <v>61</v>
      </c>
      <c r="E10" s="23">
        <v>70.3</v>
      </c>
      <c r="F10" s="24">
        <v>0</v>
      </c>
      <c r="G10" s="24">
        <v>873496.72</v>
      </c>
      <c r="H10" s="24">
        <v>4366856.6808</v>
      </c>
      <c r="I10" s="24">
        <v>6489278.46844899</v>
      </c>
      <c r="J10" s="25">
        <f t="shared" si="0"/>
        <v>456196276.331964</v>
      </c>
      <c r="K10" s="22"/>
      <c r="L10" s="22"/>
      <c r="M10" s="17">
        <v>1</v>
      </c>
    </row>
    <row r="11" ht="40.5" customHeight="1" spans="1:13">
      <c r="A11" s="20">
        <v>6</v>
      </c>
      <c r="B11" s="21" t="s">
        <v>53</v>
      </c>
      <c r="C11" s="22" t="s">
        <v>88</v>
      </c>
      <c r="D11" s="21" t="s">
        <v>89</v>
      </c>
      <c r="E11" s="23">
        <v>210900</v>
      </c>
      <c r="F11" s="24">
        <v>2000</v>
      </c>
      <c r="G11" s="24">
        <v>0</v>
      </c>
      <c r="H11" s="24">
        <v>0</v>
      </c>
      <c r="I11" s="24">
        <v>2476.65681</v>
      </c>
      <c r="J11" s="25">
        <f t="shared" si="0"/>
        <v>522326921.229</v>
      </c>
      <c r="K11" s="22"/>
      <c r="L11" s="22"/>
      <c r="M11" s="17">
        <v>1</v>
      </c>
    </row>
    <row r="12" ht="28.5" customHeight="1" spans="1:13">
      <c r="A12" s="20">
        <v>7</v>
      </c>
      <c r="B12" s="21" t="s">
        <v>53</v>
      </c>
      <c r="C12" s="22" t="s">
        <v>91</v>
      </c>
      <c r="D12" s="21">
        <v>0</v>
      </c>
      <c r="E12" s="26">
        <v>50</v>
      </c>
      <c r="F12" s="24">
        <v>0</v>
      </c>
      <c r="G12" s="24">
        <v>500000</v>
      </c>
      <c r="H12" s="24">
        <v>500000</v>
      </c>
      <c r="I12" s="24">
        <v>1238328.405</v>
      </c>
      <c r="J12" s="25">
        <f t="shared" si="0"/>
        <v>61916420.25</v>
      </c>
      <c r="K12" s="22"/>
      <c r="L12" s="22"/>
      <c r="M12" s="17">
        <v>1</v>
      </c>
    </row>
    <row r="13" ht="28.5" customHeight="1" spans="1:13">
      <c r="A13" s="20">
        <v>8</v>
      </c>
      <c r="B13" s="21" t="s">
        <v>53</v>
      </c>
      <c r="C13" s="22" t="s">
        <v>93</v>
      </c>
      <c r="D13" s="21">
        <v>0</v>
      </c>
      <c r="E13" s="23">
        <v>5</v>
      </c>
      <c r="F13" s="24">
        <v>2000000</v>
      </c>
      <c r="G13" s="24">
        <v>0</v>
      </c>
      <c r="H13" s="24">
        <v>0</v>
      </c>
      <c r="I13" s="24">
        <v>2476656.81</v>
      </c>
      <c r="J13" s="25">
        <f t="shared" si="0"/>
        <v>12383284.05</v>
      </c>
      <c r="K13" s="22"/>
      <c r="L13" s="22"/>
      <c r="M13" s="17">
        <v>1</v>
      </c>
    </row>
    <row r="14" ht="15.75" customHeight="1" spans="1:13">
      <c r="A14" s="20">
        <v>9</v>
      </c>
      <c r="B14" s="21" t="s">
        <v>95</v>
      </c>
      <c r="C14" s="22" t="s">
        <v>96</v>
      </c>
      <c r="D14" s="21" t="s">
        <v>47</v>
      </c>
      <c r="E14" s="23">
        <v>0.312</v>
      </c>
      <c r="F14" s="24">
        <v>1094184</v>
      </c>
      <c r="G14" s="24">
        <v>356652.64</v>
      </c>
      <c r="H14" s="24">
        <v>0</v>
      </c>
      <c r="I14" s="24">
        <v>1796612.22232676</v>
      </c>
      <c r="J14" s="25">
        <f t="shared" si="0"/>
        <v>560543.013365949</v>
      </c>
      <c r="K14" s="22"/>
      <c r="L14" s="22"/>
      <c r="M14" s="17">
        <v>1</v>
      </c>
    </row>
    <row r="15" ht="15.75" customHeight="1" spans="1:13">
      <c r="A15" s="20"/>
      <c r="B15" s="21">
        <v>0</v>
      </c>
      <c r="C15" s="22" t="s">
        <v>102</v>
      </c>
      <c r="D15" s="21"/>
      <c r="E15" s="23"/>
      <c r="F15" s="24"/>
      <c r="G15" s="24"/>
      <c r="H15" s="24"/>
      <c r="I15" s="24"/>
      <c r="J15" s="25"/>
      <c r="K15" s="22"/>
      <c r="L15" s="22"/>
    </row>
    <row r="16" ht="15.75" customHeight="1" spans="1:13">
      <c r="A16" s="20"/>
      <c r="B16" s="21">
        <v>0</v>
      </c>
      <c r="C16" s="22" t="s">
        <v>103</v>
      </c>
      <c r="D16" s="21"/>
      <c r="E16" s="23"/>
      <c r="F16" s="24"/>
      <c r="G16" s="24"/>
      <c r="H16" s="24"/>
      <c r="I16" s="24"/>
      <c r="J16" s="25"/>
      <c r="K16" s="22"/>
      <c r="L16" s="22"/>
    </row>
    <row r="17" ht="28.5" customHeight="1" spans="1:13">
      <c r="A17" s="20">
        <v>10</v>
      </c>
      <c r="B17" s="21" t="s">
        <v>105</v>
      </c>
      <c r="C17" s="22" t="s">
        <v>106</v>
      </c>
      <c r="D17" s="21" t="s">
        <v>107</v>
      </c>
      <c r="E17" s="23">
        <v>147.588</v>
      </c>
      <c r="F17" s="24">
        <v>2546.25</v>
      </c>
      <c r="G17" s="24">
        <v>85503.2</v>
      </c>
      <c r="H17" s="24">
        <v>744880.978</v>
      </c>
      <c r="I17" s="24">
        <v>1031441.40838121</v>
      </c>
      <c r="J17" s="25">
        <f>E17*I17</f>
        <v>152228374.580166</v>
      </c>
      <c r="K17" s="22"/>
      <c r="L17" s="22"/>
      <c r="M17" s="17">
        <v>1</v>
      </c>
    </row>
    <row r="18" ht="28.5" customHeight="1" spans="1:13">
      <c r="A18" s="20">
        <v>11</v>
      </c>
      <c r="B18" s="21" t="s">
        <v>114</v>
      </c>
      <c r="C18" s="22" t="s">
        <v>115</v>
      </c>
      <c r="D18" s="21" t="s">
        <v>116</v>
      </c>
      <c r="E18" s="23">
        <v>13.283</v>
      </c>
      <c r="F18" s="24">
        <v>0</v>
      </c>
      <c r="G18" s="24">
        <v>734321.6</v>
      </c>
      <c r="H18" s="24">
        <v>1038164.28</v>
      </c>
      <c r="I18" s="24">
        <v>2194919.61266542</v>
      </c>
      <c r="J18" s="25">
        <f>E18*I18</f>
        <v>29155117.2150348</v>
      </c>
      <c r="K18" s="22"/>
      <c r="L18" s="22"/>
      <c r="M18" s="17">
        <v>1</v>
      </c>
    </row>
    <row r="19" ht="28.5" customHeight="1" spans="1:13">
      <c r="A19" s="20"/>
      <c r="B19" s="21">
        <v>0</v>
      </c>
      <c r="C19" s="22" t="s">
        <v>122</v>
      </c>
      <c r="D19" s="21"/>
      <c r="E19" s="23"/>
      <c r="F19" s="24"/>
      <c r="G19" s="24"/>
      <c r="H19" s="24"/>
      <c r="I19" s="24"/>
      <c r="J19" s="25"/>
      <c r="K19" s="22"/>
      <c r="L19" s="22"/>
    </row>
    <row r="20" ht="28.5" customHeight="1" spans="1:13">
      <c r="A20" s="20">
        <v>12</v>
      </c>
      <c r="B20" s="21" t="s">
        <v>53</v>
      </c>
      <c r="C20" s="22" t="s">
        <v>123</v>
      </c>
      <c r="D20" s="21" t="s">
        <v>124</v>
      </c>
      <c r="E20" s="23">
        <v>1500</v>
      </c>
      <c r="F20" s="24">
        <v>6000</v>
      </c>
      <c r="G20" s="24">
        <v>0</v>
      </c>
      <c r="H20" s="24">
        <v>0</v>
      </c>
      <c r="I20" s="24">
        <v>7429.97043</v>
      </c>
      <c r="J20" s="25">
        <f>E20*I20</f>
        <v>11144955.645</v>
      </c>
      <c r="K20" s="22"/>
      <c r="L20" s="22"/>
      <c r="M20" s="17">
        <v>1</v>
      </c>
    </row>
    <row r="21" ht="28.5" customHeight="1" spans="1:13">
      <c r="A21" s="20">
        <v>13</v>
      </c>
      <c r="B21" s="21" t="s">
        <v>114</v>
      </c>
      <c r="C21" s="22" t="s">
        <v>128</v>
      </c>
      <c r="D21" s="21" t="s">
        <v>116</v>
      </c>
      <c r="E21" s="23">
        <v>12.555</v>
      </c>
      <c r="F21" s="24">
        <v>0</v>
      </c>
      <c r="G21" s="24">
        <v>734321.6</v>
      </c>
      <c r="H21" s="24">
        <v>1038164.28</v>
      </c>
      <c r="I21" s="24">
        <v>2194919.61266542</v>
      </c>
      <c r="J21" s="25">
        <f>E21*I21</f>
        <v>27557215.7370144</v>
      </c>
      <c r="K21" s="22"/>
      <c r="L21" s="22"/>
      <c r="M21" s="17">
        <v>1</v>
      </c>
    </row>
    <row r="22" ht="28.5" customHeight="1" spans="1:13">
      <c r="A22" s="20">
        <v>14</v>
      </c>
      <c r="B22" s="21" t="s">
        <v>131</v>
      </c>
      <c r="C22" s="22" t="s">
        <v>132</v>
      </c>
      <c r="D22" s="21" t="s">
        <v>116</v>
      </c>
      <c r="E22" s="23">
        <v>12.555</v>
      </c>
      <c r="F22" s="24">
        <v>0</v>
      </c>
      <c r="G22" s="24">
        <v>0</v>
      </c>
      <c r="H22" s="24">
        <v>2251783.95</v>
      </c>
      <c r="I22" s="24">
        <v>2788448.0272081</v>
      </c>
      <c r="J22" s="25">
        <f>E22*I22</f>
        <v>35008964.9815977</v>
      </c>
      <c r="K22" s="22"/>
      <c r="L22" s="22"/>
      <c r="M22" s="17">
        <v>1</v>
      </c>
    </row>
    <row r="23" ht="40.5" customHeight="1" spans="1:13">
      <c r="A23" s="20">
        <v>15</v>
      </c>
      <c r="B23" s="21" t="s">
        <v>135</v>
      </c>
      <c r="C23" s="22" t="s">
        <v>136</v>
      </c>
      <c r="D23" s="21" t="s">
        <v>116</v>
      </c>
      <c r="E23" s="23">
        <v>12.555</v>
      </c>
      <c r="F23" s="24">
        <v>0</v>
      </c>
      <c r="G23" s="24">
        <v>0</v>
      </c>
      <c r="H23" s="24">
        <v>4151114.76</v>
      </c>
      <c r="I23" s="24">
        <v>5140443.31972276</v>
      </c>
      <c r="J23" s="25">
        <f>E23*I23</f>
        <v>64538265.8791192</v>
      </c>
      <c r="K23" s="22"/>
      <c r="L23" s="22"/>
      <c r="M23" s="17">
        <v>1</v>
      </c>
    </row>
    <row r="24" ht="15.75" customHeight="1" spans="1:13">
      <c r="A24" s="20"/>
      <c r="B24" s="21">
        <v>0</v>
      </c>
      <c r="C24" s="22" t="s">
        <v>139</v>
      </c>
      <c r="D24" s="21"/>
      <c r="E24" s="23"/>
      <c r="F24" s="24"/>
      <c r="G24" s="24"/>
      <c r="H24" s="24"/>
      <c r="I24" s="24"/>
      <c r="J24" s="25"/>
      <c r="K24" s="22"/>
      <c r="L24" s="22"/>
    </row>
    <row r="25" ht="28.5" customHeight="1" spans="1:13">
      <c r="A25" s="20">
        <v>16</v>
      </c>
      <c r="B25" s="21" t="s">
        <v>140</v>
      </c>
      <c r="C25" s="22" t="s">
        <v>141</v>
      </c>
      <c r="D25" s="21" t="s">
        <v>61</v>
      </c>
      <c r="E25" s="23">
        <v>326.059</v>
      </c>
      <c r="F25" s="24">
        <v>1260000</v>
      </c>
      <c r="G25" s="24">
        <v>99741.84</v>
      </c>
      <c r="H25" s="24">
        <v>261827.482</v>
      </c>
      <c r="I25" s="24">
        <v>2008035.35210919</v>
      </c>
      <c r="J25" s="25">
        <f>E25*I25</f>
        <v>654737998.873371</v>
      </c>
      <c r="K25" s="22"/>
      <c r="L25" s="22"/>
      <c r="M25" s="17">
        <v>1</v>
      </c>
    </row>
    <row r="26" ht="15.75" customHeight="1" spans="1:13">
      <c r="A26" s="20">
        <v>17</v>
      </c>
      <c r="B26" s="21" t="s">
        <v>151</v>
      </c>
      <c r="C26" s="22" t="s">
        <v>152</v>
      </c>
      <c r="D26" s="21" t="s">
        <v>107</v>
      </c>
      <c r="E26" s="23">
        <v>51.819</v>
      </c>
      <c r="F26" s="24">
        <v>0</v>
      </c>
      <c r="G26" s="24">
        <v>236391.2</v>
      </c>
      <c r="H26" s="24">
        <v>0</v>
      </c>
      <c r="I26" s="24">
        <v>292729.937652036</v>
      </c>
      <c r="J26" s="25">
        <f>E26*I26</f>
        <v>15168972.6391909</v>
      </c>
      <c r="K26" s="22"/>
      <c r="L26" s="22"/>
      <c r="M26" s="17">
        <v>1</v>
      </c>
    </row>
    <row r="27" ht="15.75" customHeight="1" spans="1:13">
      <c r="A27" s="20"/>
      <c r="B27" s="21">
        <v>0</v>
      </c>
      <c r="C27" s="22" t="s">
        <v>158</v>
      </c>
      <c r="D27" s="21"/>
      <c r="E27" s="23"/>
      <c r="F27" s="24"/>
      <c r="G27" s="24"/>
      <c r="H27" s="24"/>
      <c r="I27" s="24"/>
      <c r="J27" s="25"/>
      <c r="K27" s="22"/>
      <c r="L27" s="22"/>
    </row>
    <row r="28" ht="28.5" customHeight="1" spans="1:13">
      <c r="A28" s="20">
        <v>18</v>
      </c>
      <c r="B28" s="21" t="s">
        <v>159</v>
      </c>
      <c r="C28" s="22" t="s">
        <v>160</v>
      </c>
      <c r="D28" s="21" t="s">
        <v>107</v>
      </c>
      <c r="E28" s="23">
        <v>51.819</v>
      </c>
      <c r="F28" s="24">
        <v>402140.304</v>
      </c>
      <c r="G28" s="24">
        <v>113166</v>
      </c>
      <c r="H28" s="24">
        <v>0</v>
      </c>
      <c r="I28" s="24">
        <v>638118.433518765</v>
      </c>
      <c r="J28" s="25">
        <f>E28*I28</f>
        <v>33066659.1065089</v>
      </c>
      <c r="K28" s="22"/>
      <c r="L28" s="22"/>
      <c r="M28" s="17">
        <v>1</v>
      </c>
    </row>
    <row r="29" ht="15.75" customHeight="1" spans="1:13">
      <c r="A29" s="20">
        <v>19</v>
      </c>
      <c r="B29" s="21" t="s">
        <v>164</v>
      </c>
      <c r="C29" s="22" t="s">
        <v>165</v>
      </c>
      <c r="D29" s="21" t="s">
        <v>47</v>
      </c>
      <c r="E29" s="23">
        <v>0.322</v>
      </c>
      <c r="F29" s="24">
        <v>1779988.875</v>
      </c>
      <c r="G29" s="24">
        <v>3702538</v>
      </c>
      <c r="H29" s="24">
        <v>383106.3288</v>
      </c>
      <c r="I29" s="24">
        <v>7263580.20957669</v>
      </c>
      <c r="J29" s="25">
        <f>E29*I29</f>
        <v>2338872.8274837</v>
      </c>
      <c r="K29" s="22"/>
      <c r="L29" s="22"/>
      <c r="M29" s="17">
        <v>1</v>
      </c>
    </row>
    <row r="30" ht="15.75" customHeight="1" spans="1:13">
      <c r="A30" s="20"/>
      <c r="B30" s="21">
        <v>0</v>
      </c>
      <c r="C30" s="22" t="s">
        <v>176</v>
      </c>
      <c r="D30" s="21"/>
      <c r="E30" s="23"/>
      <c r="F30" s="24"/>
      <c r="G30" s="24"/>
      <c r="H30" s="24"/>
      <c r="I30" s="24"/>
      <c r="J30" s="25"/>
      <c r="K30" s="22"/>
      <c r="L30" s="22"/>
    </row>
    <row r="31" ht="40.5" customHeight="1" spans="1:13">
      <c r="A31" s="20">
        <v>20</v>
      </c>
      <c r="B31" s="21" t="s">
        <v>179</v>
      </c>
      <c r="C31" s="22" t="s">
        <v>180</v>
      </c>
      <c r="D31" s="21" t="s">
        <v>107</v>
      </c>
      <c r="E31" s="23">
        <v>51.819</v>
      </c>
      <c r="F31" s="24">
        <v>1427348.26225</v>
      </c>
      <c r="G31" s="24">
        <v>323405.36</v>
      </c>
      <c r="H31" s="24">
        <v>61179.832</v>
      </c>
      <c r="I31" s="24">
        <v>2243768.66436754</v>
      </c>
      <c r="J31" s="25">
        <f>E31*I31</f>
        <v>116269848.418862</v>
      </c>
      <c r="K31" s="22"/>
      <c r="L31" s="22"/>
      <c r="M31" s="17">
        <v>1</v>
      </c>
    </row>
    <row r="32" ht="40.5" customHeight="1" spans="1:13">
      <c r="A32" s="20">
        <v>21</v>
      </c>
      <c r="B32" s="21" t="s">
        <v>186</v>
      </c>
      <c r="C32" s="22" t="s">
        <v>187</v>
      </c>
      <c r="D32" s="21" t="s">
        <v>188</v>
      </c>
      <c r="E32" s="23">
        <v>15.395</v>
      </c>
      <c r="F32" s="24">
        <v>17080600</v>
      </c>
      <c r="G32" s="24">
        <v>2318242.16</v>
      </c>
      <c r="H32" s="24">
        <v>614216.32</v>
      </c>
      <c r="I32" s="24">
        <v>24782738.7867101</v>
      </c>
      <c r="J32" s="25">
        <f>E32*I32</f>
        <v>381530263.621402</v>
      </c>
      <c r="K32" s="22"/>
      <c r="L32" s="22"/>
      <c r="M32" s="17">
        <v>1</v>
      </c>
    </row>
    <row r="33" ht="15.75" customHeight="1" spans="1:13">
      <c r="A33" s="20">
        <v>22</v>
      </c>
      <c r="B33" s="21" t="s">
        <v>164</v>
      </c>
      <c r="C33" s="22" t="s">
        <v>165</v>
      </c>
      <c r="D33" s="21" t="s">
        <v>47</v>
      </c>
      <c r="E33" s="23">
        <v>0.854</v>
      </c>
      <c r="F33" s="24">
        <v>1779988.875</v>
      </c>
      <c r="G33" s="24">
        <v>3702538</v>
      </c>
      <c r="H33" s="24">
        <v>383106.3288</v>
      </c>
      <c r="I33" s="24">
        <v>7263580.20957669</v>
      </c>
      <c r="J33" s="25">
        <f>E33*I33</f>
        <v>6203097.4989785</v>
      </c>
      <c r="K33" s="22"/>
      <c r="L33" s="22"/>
      <c r="M33" s="17">
        <v>1</v>
      </c>
    </row>
    <row r="34" ht="40.5" customHeight="1" spans="1:13">
      <c r="A34" s="20">
        <v>23</v>
      </c>
      <c r="B34" s="21" t="s">
        <v>211</v>
      </c>
      <c r="C34" s="22" t="s">
        <v>212</v>
      </c>
      <c r="D34" s="21" t="s">
        <v>107</v>
      </c>
      <c r="E34" s="23">
        <v>133.867</v>
      </c>
      <c r="F34" s="24">
        <v>1550049.786186</v>
      </c>
      <c r="G34" s="24">
        <v>371765.04</v>
      </c>
      <c r="H34" s="24">
        <v>61550.517</v>
      </c>
      <c r="I34" s="24">
        <v>2456057.6419598</v>
      </c>
      <c r="J34" s="25">
        <f>E34*I34</f>
        <v>328785068.356232</v>
      </c>
      <c r="K34" s="22"/>
      <c r="L34" s="22"/>
      <c r="M34" s="17">
        <v>1</v>
      </c>
    </row>
    <row r="35" ht="15.75" customHeight="1" spans="1:13">
      <c r="A35" s="20"/>
      <c r="B35" s="21">
        <v>0</v>
      </c>
      <c r="C35" s="22" t="s">
        <v>226</v>
      </c>
      <c r="D35" s="21"/>
      <c r="E35" s="23"/>
      <c r="F35" s="24"/>
      <c r="G35" s="24"/>
      <c r="H35" s="24"/>
      <c r="I35" s="24"/>
      <c r="J35" s="25"/>
      <c r="K35" s="22"/>
      <c r="L35" s="22"/>
    </row>
    <row r="36" ht="40.5" customHeight="1" spans="1:13">
      <c r="A36" s="20">
        <v>24</v>
      </c>
      <c r="B36" s="21" t="s">
        <v>227</v>
      </c>
      <c r="C36" s="22" t="s">
        <v>228</v>
      </c>
      <c r="D36" s="21" t="s">
        <v>188</v>
      </c>
      <c r="E36" s="23">
        <v>26.848</v>
      </c>
      <c r="F36" s="24">
        <v>17080600</v>
      </c>
      <c r="G36" s="24">
        <v>3107109.44</v>
      </c>
      <c r="H36" s="24">
        <v>614216.32</v>
      </c>
      <c r="I36" s="24">
        <v>25759615.5473092</v>
      </c>
      <c r="J36" s="25">
        <f>E36*I36</f>
        <v>691594158.214158</v>
      </c>
      <c r="K36" s="22"/>
      <c r="L36" s="22"/>
      <c r="M36" s="17">
        <v>1</v>
      </c>
    </row>
    <row r="37" ht="40.5" customHeight="1" spans="1:13">
      <c r="A37" s="20">
        <v>25</v>
      </c>
      <c r="B37" s="21" t="s">
        <v>235</v>
      </c>
      <c r="C37" s="22" t="s">
        <v>236</v>
      </c>
      <c r="D37" s="21" t="s">
        <v>47</v>
      </c>
      <c r="E37" s="23">
        <v>15.297</v>
      </c>
      <c r="F37" s="24">
        <v>2686929.0105</v>
      </c>
      <c r="G37" s="24">
        <v>8614068</v>
      </c>
      <c r="H37" s="24">
        <v>1191590.8056</v>
      </c>
      <c r="I37" s="24">
        <v>15469926.3446335</v>
      </c>
      <c r="J37" s="25">
        <f>E37*I37</f>
        <v>236643463.293859</v>
      </c>
      <c r="K37" s="22"/>
      <c r="L37" s="22"/>
      <c r="M37" s="17">
        <v>1</v>
      </c>
    </row>
    <row r="38" ht="15.75" customHeight="1" spans="1:13">
      <c r="A38" s="20">
        <v>26</v>
      </c>
      <c r="B38" s="21" t="s">
        <v>53</v>
      </c>
      <c r="C38" s="22" t="s">
        <v>248</v>
      </c>
      <c r="D38" s="21" t="s">
        <v>124</v>
      </c>
      <c r="E38" s="23">
        <v>145</v>
      </c>
      <c r="F38" s="24">
        <v>300000</v>
      </c>
      <c r="G38" s="24">
        <v>0</v>
      </c>
      <c r="H38" s="24">
        <v>0</v>
      </c>
      <c r="I38" s="24">
        <v>371498.5215</v>
      </c>
      <c r="J38" s="25">
        <f>E38*I38</f>
        <v>53867285.6175</v>
      </c>
      <c r="K38" s="22"/>
      <c r="L38" s="22"/>
      <c r="M38" s="17">
        <v>1</v>
      </c>
    </row>
    <row r="39" ht="40.5" customHeight="1" spans="1:13">
      <c r="A39" s="20">
        <v>27</v>
      </c>
      <c r="B39" s="21" t="s">
        <v>251</v>
      </c>
      <c r="C39" s="22" t="s">
        <v>252</v>
      </c>
      <c r="D39" s="21" t="s">
        <v>107</v>
      </c>
      <c r="E39" s="23">
        <v>197.019</v>
      </c>
      <c r="F39" s="24">
        <v>1611437.89653</v>
      </c>
      <c r="G39" s="24">
        <v>752597.52</v>
      </c>
      <c r="H39" s="24">
        <v>89898.655</v>
      </c>
      <c r="I39" s="24">
        <v>3038776.2647729</v>
      </c>
      <c r="J39" s="25">
        <f>E39*I39</f>
        <v>598696660.909292</v>
      </c>
      <c r="K39" s="22"/>
      <c r="L39" s="22"/>
      <c r="M39" s="17">
        <v>1</v>
      </c>
    </row>
    <row r="40" ht="15.75" customHeight="1" spans="1:13">
      <c r="A40" s="20"/>
      <c r="B40" s="21">
        <v>0</v>
      </c>
      <c r="C40" s="22" t="s">
        <v>260</v>
      </c>
      <c r="D40" s="21"/>
      <c r="E40" s="23"/>
      <c r="F40" s="24"/>
      <c r="G40" s="24"/>
      <c r="H40" s="24"/>
      <c r="I40" s="24"/>
      <c r="J40" s="25"/>
      <c r="K40" s="22"/>
      <c r="L40" s="22"/>
    </row>
    <row r="41" ht="40.5" customHeight="1" spans="1:13">
      <c r="A41" s="20">
        <v>28</v>
      </c>
      <c r="B41" s="21" t="s">
        <v>261</v>
      </c>
      <c r="C41" s="22" t="s">
        <v>262</v>
      </c>
      <c r="D41" s="21" t="s">
        <v>47</v>
      </c>
      <c r="E41" s="23">
        <v>3.26</v>
      </c>
      <c r="F41" s="24">
        <v>2493522.7275</v>
      </c>
      <c r="G41" s="24">
        <v>6044960</v>
      </c>
      <c r="H41" s="24">
        <v>1191590.8056</v>
      </c>
      <c r="I41" s="24">
        <v>12049026.4387764</v>
      </c>
      <c r="J41" s="25">
        <f>E41*I41</f>
        <v>39279826.1904112</v>
      </c>
      <c r="K41" s="22"/>
      <c r="L41" s="22"/>
      <c r="M41" s="17">
        <v>1</v>
      </c>
    </row>
    <row r="42" ht="40.5" customHeight="1" spans="1:13">
      <c r="A42" s="20">
        <v>29</v>
      </c>
      <c r="B42" s="21" t="s">
        <v>269</v>
      </c>
      <c r="C42" s="22" t="s">
        <v>270</v>
      </c>
      <c r="D42" s="21" t="s">
        <v>188</v>
      </c>
      <c r="E42" s="23">
        <v>15.395</v>
      </c>
      <c r="F42" s="24">
        <v>17182025</v>
      </c>
      <c r="G42" s="24">
        <v>3034569.92</v>
      </c>
      <c r="H42" s="24">
        <v>689250.57312</v>
      </c>
      <c r="I42" s="24">
        <v>25888302.3046717</v>
      </c>
      <c r="J42" s="25">
        <f>E42*I42</f>
        <v>398550413.980421</v>
      </c>
      <c r="K42" s="22"/>
      <c r="L42" s="22"/>
      <c r="M42" s="17">
        <v>1</v>
      </c>
    </row>
    <row r="43" ht="40.5" customHeight="1" spans="1:13">
      <c r="A43" s="20">
        <v>30</v>
      </c>
      <c r="B43" s="21" t="s">
        <v>277</v>
      </c>
      <c r="C43" s="22" t="s">
        <v>278</v>
      </c>
      <c r="D43" s="21" t="s">
        <v>107</v>
      </c>
      <c r="E43" s="23">
        <v>108.75</v>
      </c>
      <c r="F43" s="24">
        <v>1553221.90916925</v>
      </c>
      <c r="G43" s="24">
        <v>501731.68</v>
      </c>
      <c r="H43" s="24">
        <v>159739.6296</v>
      </c>
      <c r="I43" s="24">
        <v>2742517.52116284</v>
      </c>
      <c r="J43" s="25">
        <f>E43*I43</f>
        <v>298248780.426459</v>
      </c>
      <c r="K43" s="22"/>
      <c r="L43" s="22"/>
      <c r="M43" s="17">
        <v>1</v>
      </c>
    </row>
    <row r="44" ht="28.5" customHeight="1" spans="1:13">
      <c r="A44" s="20">
        <v>31</v>
      </c>
      <c r="B44" s="21" t="s">
        <v>285</v>
      </c>
      <c r="C44" s="22" t="s">
        <v>286</v>
      </c>
      <c r="D44" s="21" t="s">
        <v>116</v>
      </c>
      <c r="E44" s="23">
        <v>8.895</v>
      </c>
      <c r="F44" s="24">
        <v>39425520</v>
      </c>
      <c r="G44" s="24">
        <v>1051186.4</v>
      </c>
      <c r="H44" s="24">
        <v>872701.5878</v>
      </c>
      <c r="I44" s="24">
        <v>51204146.4412266</v>
      </c>
      <c r="J44" s="25">
        <f>E44*I44</f>
        <v>455460882.594711</v>
      </c>
      <c r="K44" s="22"/>
      <c r="L44" s="22"/>
      <c r="M44" s="17">
        <v>1</v>
      </c>
    </row>
    <row r="45" ht="15.75" customHeight="1" spans="1:13">
      <c r="A45" s="20"/>
      <c r="B45" s="21">
        <v>0</v>
      </c>
      <c r="C45" s="22" t="s">
        <v>293</v>
      </c>
      <c r="D45" s="21"/>
      <c r="E45" s="23"/>
      <c r="F45" s="24"/>
      <c r="G45" s="24"/>
      <c r="H45" s="24"/>
      <c r="I45" s="24"/>
      <c r="J45" s="25"/>
      <c r="K45" s="22"/>
      <c r="L45" s="22"/>
    </row>
    <row r="46" ht="28.5" customHeight="1" spans="1:13">
      <c r="A46" s="20">
        <v>32</v>
      </c>
      <c r="B46" s="21" t="s">
        <v>294</v>
      </c>
      <c r="C46" s="22" t="s">
        <v>295</v>
      </c>
      <c r="D46" s="21" t="s">
        <v>116</v>
      </c>
      <c r="E46" s="23">
        <v>0.221</v>
      </c>
      <c r="F46" s="24">
        <v>0</v>
      </c>
      <c r="G46" s="24">
        <v>85503.2</v>
      </c>
      <c r="H46" s="24">
        <v>989500.703</v>
      </c>
      <c r="I46" s="24">
        <v>1331207.86857077</v>
      </c>
      <c r="J46" s="25">
        <f t="shared" ref="J46:J59" si="1">E46*I46</f>
        <v>294196.938954139</v>
      </c>
      <c r="K46" s="22"/>
      <c r="L46" s="22"/>
      <c r="M46" s="17">
        <v>1</v>
      </c>
    </row>
    <row r="47" ht="28.5" customHeight="1" spans="1:13">
      <c r="A47" s="20">
        <v>33</v>
      </c>
      <c r="B47" s="21" t="s">
        <v>298</v>
      </c>
      <c r="C47" s="22" t="s">
        <v>299</v>
      </c>
      <c r="D47" s="21" t="s">
        <v>61</v>
      </c>
      <c r="E47" s="23">
        <v>6.753</v>
      </c>
      <c r="F47" s="24">
        <v>1260000</v>
      </c>
      <c r="G47" s="24">
        <v>81606.96</v>
      </c>
      <c r="H47" s="24">
        <v>227095.265</v>
      </c>
      <c r="I47" s="24">
        <v>1942568.5242042</v>
      </c>
      <c r="J47" s="25">
        <f t="shared" si="1"/>
        <v>13118165.243951</v>
      </c>
      <c r="K47" s="22"/>
      <c r="L47" s="22"/>
      <c r="M47" s="17">
        <v>1</v>
      </c>
    </row>
    <row r="48" ht="28.5" customHeight="1" spans="1:13">
      <c r="A48" s="20">
        <v>34</v>
      </c>
      <c r="B48" s="21" t="s">
        <v>159</v>
      </c>
      <c r="C48" s="22" t="s">
        <v>160</v>
      </c>
      <c r="D48" s="21" t="s">
        <v>107</v>
      </c>
      <c r="E48" s="23">
        <v>1.08</v>
      </c>
      <c r="F48" s="24">
        <v>402140.304</v>
      </c>
      <c r="G48" s="24">
        <v>113166</v>
      </c>
      <c r="H48" s="24">
        <v>0</v>
      </c>
      <c r="I48" s="24">
        <v>638118.433518765</v>
      </c>
      <c r="J48" s="25">
        <f t="shared" si="1"/>
        <v>689167.908200266</v>
      </c>
      <c r="K48" s="22"/>
      <c r="L48" s="22"/>
      <c r="M48" s="17">
        <v>1</v>
      </c>
    </row>
    <row r="49" ht="28.5" customHeight="1" spans="1:13">
      <c r="A49" s="20">
        <v>35</v>
      </c>
      <c r="B49" s="21" t="s">
        <v>305</v>
      </c>
      <c r="C49" s="22" t="s">
        <v>306</v>
      </c>
      <c r="D49" s="21" t="s">
        <v>47</v>
      </c>
      <c r="E49" s="23">
        <v>0.029</v>
      </c>
      <c r="F49" s="24">
        <v>5717610</v>
      </c>
      <c r="G49" s="24">
        <v>11050186.88</v>
      </c>
      <c r="H49" s="24">
        <v>0</v>
      </c>
      <c r="I49" s="24">
        <v>20764039.1657744</v>
      </c>
      <c r="J49" s="25">
        <f t="shared" si="1"/>
        <v>602157.135807457</v>
      </c>
      <c r="K49" s="22"/>
      <c r="L49" s="22"/>
      <c r="M49" s="17">
        <v>1</v>
      </c>
    </row>
    <row r="50" ht="40.5" customHeight="1" spans="1:13">
      <c r="A50" s="20">
        <v>36</v>
      </c>
      <c r="B50" s="21" t="s">
        <v>179</v>
      </c>
      <c r="C50" s="22" t="s">
        <v>180</v>
      </c>
      <c r="D50" s="21" t="s">
        <v>107</v>
      </c>
      <c r="E50" s="23">
        <v>1.08</v>
      </c>
      <c r="F50" s="24">
        <v>1427348.26225</v>
      </c>
      <c r="G50" s="24">
        <v>323405.36</v>
      </c>
      <c r="H50" s="24">
        <v>61179.832</v>
      </c>
      <c r="I50" s="24">
        <v>2243768.66436754</v>
      </c>
      <c r="J50" s="25">
        <f t="shared" si="1"/>
        <v>2423270.15751695</v>
      </c>
      <c r="K50" s="22"/>
      <c r="L50" s="22"/>
      <c r="M50" s="17">
        <v>1</v>
      </c>
    </row>
    <row r="51" ht="28.5" customHeight="1" spans="1:13">
      <c r="A51" s="20">
        <v>37</v>
      </c>
      <c r="B51" s="21" t="s">
        <v>305</v>
      </c>
      <c r="C51" s="22" t="s">
        <v>310</v>
      </c>
      <c r="D51" s="21" t="s">
        <v>47</v>
      </c>
      <c r="E51" s="23">
        <v>0.029</v>
      </c>
      <c r="F51" s="24">
        <v>5717610</v>
      </c>
      <c r="G51" s="24">
        <v>11050186.88</v>
      </c>
      <c r="H51" s="24">
        <v>0</v>
      </c>
      <c r="I51" s="24">
        <v>20764039.1657744</v>
      </c>
      <c r="J51" s="25">
        <f t="shared" si="1"/>
        <v>602157.135807457</v>
      </c>
      <c r="K51" s="22"/>
      <c r="L51" s="22"/>
      <c r="M51" s="17">
        <v>1</v>
      </c>
    </row>
    <row r="52" ht="40.5" customHeight="1" spans="1:13">
      <c r="A52" s="20">
        <v>38</v>
      </c>
      <c r="B52" s="21" t="s">
        <v>179</v>
      </c>
      <c r="C52" s="22" t="s">
        <v>180</v>
      </c>
      <c r="D52" s="21" t="s">
        <v>107</v>
      </c>
      <c r="E52" s="23">
        <v>1.08</v>
      </c>
      <c r="F52" s="24">
        <v>1427348.26225</v>
      </c>
      <c r="G52" s="24">
        <v>323405.36</v>
      </c>
      <c r="H52" s="24">
        <v>61179.832</v>
      </c>
      <c r="I52" s="24">
        <v>2243768.66436754</v>
      </c>
      <c r="J52" s="25">
        <f t="shared" si="1"/>
        <v>2423270.15751695</v>
      </c>
      <c r="K52" s="22"/>
      <c r="L52" s="22"/>
      <c r="M52" s="17">
        <v>1</v>
      </c>
    </row>
    <row r="53" ht="28.5" customHeight="1" spans="1:13">
      <c r="A53" s="20">
        <v>39</v>
      </c>
      <c r="B53" s="21" t="s">
        <v>315</v>
      </c>
      <c r="C53" s="22" t="s">
        <v>316</v>
      </c>
      <c r="D53" s="21" t="s">
        <v>107</v>
      </c>
      <c r="E53" s="23">
        <v>1.024</v>
      </c>
      <c r="F53" s="24">
        <v>1221748.6656804</v>
      </c>
      <c r="G53" s="24">
        <v>967193.6</v>
      </c>
      <c r="H53" s="24">
        <v>12859.626</v>
      </c>
      <c r="I53" s="24">
        <v>2726553.82465057</v>
      </c>
      <c r="J53" s="25">
        <f t="shared" si="1"/>
        <v>2791991.11644219</v>
      </c>
      <c r="K53" s="22"/>
      <c r="L53" s="22"/>
      <c r="M53" s="17">
        <v>1</v>
      </c>
    </row>
    <row r="54" ht="28.5" customHeight="1" spans="1:13">
      <c r="A54" s="20">
        <v>40</v>
      </c>
      <c r="B54" s="21" t="s">
        <v>322</v>
      </c>
      <c r="C54" s="22" t="s">
        <v>323</v>
      </c>
      <c r="D54" s="21" t="s">
        <v>47</v>
      </c>
      <c r="E54" s="23">
        <v>0.084</v>
      </c>
      <c r="F54" s="24">
        <v>6797976.7</v>
      </c>
      <c r="G54" s="24">
        <v>8311820</v>
      </c>
      <c r="H54" s="24">
        <v>0</v>
      </c>
      <c r="I54" s="24">
        <v>18710890.4473853</v>
      </c>
      <c r="J54" s="25">
        <f t="shared" si="1"/>
        <v>1571714.79758036</v>
      </c>
      <c r="K54" s="22"/>
      <c r="L54" s="22"/>
      <c r="M54" s="17">
        <v>1</v>
      </c>
    </row>
    <row r="55" ht="40.5" customHeight="1" spans="1:13">
      <c r="A55" s="20">
        <v>41</v>
      </c>
      <c r="B55" s="21" t="s">
        <v>327</v>
      </c>
      <c r="C55" s="22" t="s">
        <v>328</v>
      </c>
      <c r="D55" s="21" t="s">
        <v>188</v>
      </c>
      <c r="E55" s="23">
        <v>0.017</v>
      </c>
      <c r="F55" s="24">
        <v>17104900</v>
      </c>
      <c r="G55" s="24">
        <v>4651596.72</v>
      </c>
      <c r="H55" s="24">
        <v>126511.6</v>
      </c>
      <c r="I55" s="24">
        <v>27098350.7895073</v>
      </c>
      <c r="J55" s="25">
        <f t="shared" si="1"/>
        <v>460671.963421625</v>
      </c>
      <c r="K55" s="22"/>
      <c r="L55" s="22"/>
      <c r="M55" s="17">
        <v>1</v>
      </c>
    </row>
    <row r="56" ht="40.5" customHeight="1" spans="1:13">
      <c r="A56" s="20">
        <v>42</v>
      </c>
      <c r="B56" s="21" t="s">
        <v>333</v>
      </c>
      <c r="C56" s="22" t="s">
        <v>334</v>
      </c>
      <c r="D56" s="21" t="s">
        <v>188</v>
      </c>
      <c r="E56" s="23">
        <v>0.017</v>
      </c>
      <c r="F56" s="24">
        <v>17082100</v>
      </c>
      <c r="G56" s="24">
        <v>2792771.52</v>
      </c>
      <c r="H56" s="24">
        <v>620170.866</v>
      </c>
      <c r="I56" s="24">
        <v>25379593.1482628</v>
      </c>
      <c r="J56" s="25">
        <f t="shared" si="1"/>
        <v>431453.083520467</v>
      </c>
      <c r="K56" s="22"/>
      <c r="L56" s="22"/>
      <c r="M56" s="17">
        <v>1</v>
      </c>
    </row>
    <row r="57" ht="40.5" customHeight="1" spans="1:13">
      <c r="A57" s="20">
        <v>43</v>
      </c>
      <c r="B57" s="21" t="s">
        <v>341</v>
      </c>
      <c r="C57" s="22" t="s">
        <v>342</v>
      </c>
      <c r="D57" s="21" t="s">
        <v>107</v>
      </c>
      <c r="E57" s="23">
        <v>0.695</v>
      </c>
      <c r="F57" s="24">
        <v>1501732.9729465</v>
      </c>
      <c r="G57" s="24">
        <v>807002.16</v>
      </c>
      <c r="H57" s="24">
        <v>89898.655</v>
      </c>
      <c r="I57" s="24">
        <v>2970296.3528069</v>
      </c>
      <c r="J57" s="25">
        <f t="shared" si="1"/>
        <v>2064355.96520079</v>
      </c>
      <c r="K57" s="22"/>
      <c r="L57" s="22"/>
      <c r="M57" s="17">
        <v>1</v>
      </c>
    </row>
    <row r="58" ht="53.25" customHeight="1" spans="1:13">
      <c r="A58" s="20">
        <v>44</v>
      </c>
      <c r="B58" s="21" t="s">
        <v>347</v>
      </c>
      <c r="C58" s="22" t="s">
        <v>348</v>
      </c>
      <c r="D58" s="21" t="s">
        <v>124</v>
      </c>
      <c r="E58" s="23">
        <v>22.035</v>
      </c>
      <c r="F58" s="24">
        <v>24484.78140084</v>
      </c>
      <c r="G58" s="24">
        <v>110671.75</v>
      </c>
      <c r="H58" s="24">
        <v>989.202</v>
      </c>
      <c r="I58" s="24">
        <v>168593.128889817</v>
      </c>
      <c r="J58" s="25">
        <f t="shared" si="1"/>
        <v>3714949.59508713</v>
      </c>
      <c r="K58" s="22"/>
      <c r="L58" s="22"/>
      <c r="M58" s="17">
        <v>1</v>
      </c>
    </row>
    <row r="59" ht="28.5" customHeight="1" spans="1:13">
      <c r="A59" s="20">
        <v>45</v>
      </c>
      <c r="B59" s="21" t="s">
        <v>356</v>
      </c>
      <c r="C59" s="22" t="s">
        <v>357</v>
      </c>
      <c r="D59" s="21" t="s">
        <v>124</v>
      </c>
      <c r="E59" s="23">
        <v>3.445</v>
      </c>
      <c r="F59" s="24">
        <v>31741.261475</v>
      </c>
      <c r="G59" s="24">
        <v>21501.94</v>
      </c>
      <c r="H59" s="24">
        <v>1318.936</v>
      </c>
      <c r="I59" s="24">
        <v>67565.8446728075</v>
      </c>
      <c r="J59" s="25">
        <f t="shared" si="1"/>
        <v>232764.334897822</v>
      </c>
      <c r="K59" s="22"/>
      <c r="L59" s="22"/>
      <c r="M59" s="17">
        <v>1</v>
      </c>
    </row>
    <row r="60" ht="15.75" customHeight="1" spans="1:13">
      <c r="A60" s="20"/>
      <c r="B60" s="21">
        <v>0</v>
      </c>
      <c r="C60" s="22" t="s">
        <v>362</v>
      </c>
      <c r="D60" s="21"/>
      <c r="E60" s="23"/>
      <c r="F60" s="24"/>
      <c r="G60" s="24"/>
      <c r="H60" s="24"/>
      <c r="I60" s="24"/>
      <c r="J60" s="25"/>
      <c r="K60" s="22"/>
      <c r="L60" s="22"/>
    </row>
    <row r="61" ht="28.5" customHeight="1" spans="1:13">
      <c r="A61" s="20">
        <v>46</v>
      </c>
      <c r="B61" s="21" t="s">
        <v>363</v>
      </c>
      <c r="C61" s="22" t="s">
        <v>364</v>
      </c>
      <c r="D61" s="21" t="s">
        <v>47</v>
      </c>
      <c r="E61" s="23">
        <v>0.031</v>
      </c>
      <c r="F61" s="24">
        <v>5433143.5</v>
      </c>
      <c r="G61" s="24">
        <v>8605000.56</v>
      </c>
      <c r="H61" s="24">
        <v>0</v>
      </c>
      <c r="I61" s="24">
        <v>17383832.54298</v>
      </c>
      <c r="J61" s="25">
        <f>E61*I61</f>
        <v>538898.808832381</v>
      </c>
      <c r="K61" s="22"/>
      <c r="L61" s="22"/>
      <c r="M61" s="17">
        <v>1</v>
      </c>
    </row>
    <row r="62" ht="40.5" customHeight="1" spans="1:13">
      <c r="A62" s="20">
        <v>47</v>
      </c>
      <c r="B62" s="21" t="s">
        <v>368</v>
      </c>
      <c r="C62" s="22" t="s">
        <v>369</v>
      </c>
      <c r="D62" s="21" t="s">
        <v>188</v>
      </c>
      <c r="E62" s="23">
        <v>0.05</v>
      </c>
      <c r="F62" s="24">
        <v>19905400</v>
      </c>
      <c r="G62" s="24">
        <v>4911530</v>
      </c>
      <c r="H62" s="24">
        <v>126511.6</v>
      </c>
      <c r="I62" s="24">
        <v>30888172.2517386</v>
      </c>
      <c r="J62" s="25">
        <f>E62*I62</f>
        <v>1544408.61258693</v>
      </c>
      <c r="K62" s="22"/>
      <c r="L62" s="22"/>
      <c r="M62" s="17">
        <v>1</v>
      </c>
    </row>
    <row r="63" ht="40.5" customHeight="1" spans="1:13">
      <c r="A63" s="20">
        <v>48</v>
      </c>
      <c r="B63" s="21" t="s">
        <v>374</v>
      </c>
      <c r="C63" s="22" t="s">
        <v>375</v>
      </c>
      <c r="D63" s="21" t="s">
        <v>107</v>
      </c>
      <c r="E63" s="23">
        <v>0.546</v>
      </c>
      <c r="F63" s="24">
        <v>1501732.9729465</v>
      </c>
      <c r="G63" s="24">
        <v>803979.68</v>
      </c>
      <c r="H63" s="24">
        <v>114764.447</v>
      </c>
      <c r="I63" s="24">
        <v>2997345.54651578</v>
      </c>
      <c r="J63" s="25">
        <f>E63*I63</f>
        <v>1636550.66839761</v>
      </c>
      <c r="K63" s="22"/>
      <c r="L63" s="22"/>
      <c r="M63" s="17">
        <v>1</v>
      </c>
    </row>
    <row r="64" ht="28.5" customHeight="1" spans="1:13">
      <c r="A64" s="20">
        <v>49</v>
      </c>
      <c r="B64" s="21" t="s">
        <v>379</v>
      </c>
      <c r="C64" s="22" t="s">
        <v>380</v>
      </c>
      <c r="D64" s="21" t="s">
        <v>381</v>
      </c>
      <c r="E64" s="23">
        <v>10</v>
      </c>
      <c r="F64" s="24">
        <v>0</v>
      </c>
      <c r="G64" s="24">
        <v>39292.24</v>
      </c>
      <c r="H64" s="24">
        <v>0</v>
      </c>
      <c r="I64" s="24">
        <v>48656.6968880772</v>
      </c>
      <c r="J64" s="25">
        <f>E64*I64</f>
        <v>486566.968880772</v>
      </c>
      <c r="K64" s="22"/>
      <c r="L64" s="22"/>
      <c r="M64" s="17">
        <v>1</v>
      </c>
    </row>
    <row r="65" ht="15.75" customHeight="1" spans="1:13">
      <c r="A65" s="20"/>
      <c r="B65" s="21">
        <v>0</v>
      </c>
      <c r="C65" s="22" t="s">
        <v>384</v>
      </c>
      <c r="D65" s="21"/>
      <c r="E65" s="23"/>
      <c r="F65" s="24"/>
      <c r="G65" s="24"/>
      <c r="H65" s="24"/>
      <c r="I65" s="24"/>
      <c r="J65" s="25"/>
      <c r="K65" s="22"/>
      <c r="L65" s="22"/>
    </row>
    <row r="66" ht="53.25" customHeight="1" spans="1:13">
      <c r="A66" s="20"/>
      <c r="B66" s="21">
        <v>0</v>
      </c>
      <c r="C66" s="22" t="s">
        <v>385</v>
      </c>
      <c r="D66" s="21"/>
      <c r="E66" s="23"/>
      <c r="F66" s="24"/>
      <c r="G66" s="24"/>
      <c r="H66" s="24"/>
      <c r="I66" s="24"/>
      <c r="J66" s="25"/>
      <c r="K66" s="22"/>
      <c r="L66" s="22"/>
    </row>
    <row r="67" ht="28.5" customHeight="1" spans="1:13">
      <c r="A67" s="20">
        <v>50</v>
      </c>
      <c r="B67" s="21" t="s">
        <v>386</v>
      </c>
      <c r="C67" s="22" t="s">
        <v>387</v>
      </c>
      <c r="D67" s="21" t="s">
        <v>388</v>
      </c>
      <c r="E67" s="23">
        <v>5</v>
      </c>
      <c r="F67" s="24">
        <v>519259.5</v>
      </c>
      <c r="G67" s="24">
        <v>110671.75</v>
      </c>
      <c r="H67" s="24">
        <v>0</v>
      </c>
      <c r="I67" s="24">
        <v>780061.760072156</v>
      </c>
      <c r="J67" s="25">
        <f>E67*I67</f>
        <v>3900308.80036078</v>
      </c>
      <c r="K67" s="22"/>
      <c r="L67" s="22"/>
      <c r="M67" s="17">
        <v>1</v>
      </c>
    </row>
    <row r="68" ht="28.5" customHeight="1" spans="1:13">
      <c r="A68" s="20">
        <v>51</v>
      </c>
      <c r="B68" s="21" t="s">
        <v>391</v>
      </c>
      <c r="C68" s="22" t="s">
        <v>392</v>
      </c>
      <c r="D68" s="21" t="s">
        <v>107</v>
      </c>
      <c r="E68" s="23">
        <v>7.367</v>
      </c>
      <c r="F68" s="24">
        <v>0</v>
      </c>
      <c r="G68" s="24">
        <v>140828.8</v>
      </c>
      <c r="H68" s="24">
        <v>0</v>
      </c>
      <c r="I68" s="24">
        <v>174392.303282064</v>
      </c>
      <c r="J68" s="25">
        <f>E68*I68</f>
        <v>1284748.09827897</v>
      </c>
      <c r="K68" s="22"/>
      <c r="L68" s="22"/>
      <c r="M68" s="17">
        <v>1</v>
      </c>
    </row>
    <row r="69" ht="15.75" customHeight="1" spans="1:13">
      <c r="A69" s="20"/>
      <c r="B69" s="21">
        <v>0</v>
      </c>
      <c r="C69" s="22" t="s">
        <v>395</v>
      </c>
      <c r="D69" s="21"/>
      <c r="E69" s="23"/>
      <c r="F69" s="24"/>
      <c r="G69" s="24"/>
      <c r="H69" s="24"/>
      <c r="I69" s="24"/>
      <c r="J69" s="25"/>
      <c r="K69" s="22"/>
      <c r="L69" s="22"/>
    </row>
    <row r="70" ht="28.5" customHeight="1" spans="1:13">
      <c r="A70" s="20">
        <v>52</v>
      </c>
      <c r="B70" s="21" t="s">
        <v>363</v>
      </c>
      <c r="C70" s="22" t="s">
        <v>364</v>
      </c>
      <c r="D70" s="21" t="s">
        <v>47</v>
      </c>
      <c r="E70" s="23">
        <v>0.031</v>
      </c>
      <c r="F70" s="24">
        <v>5433143.5</v>
      </c>
      <c r="G70" s="24">
        <v>8605000.56</v>
      </c>
      <c r="H70" s="24">
        <v>0</v>
      </c>
      <c r="I70" s="24">
        <v>17383832.54298</v>
      </c>
      <c r="J70" s="25">
        <f>E70*I70</f>
        <v>538898.808832381</v>
      </c>
      <c r="K70" s="22"/>
      <c r="L70" s="22"/>
      <c r="M70" s="17">
        <v>1</v>
      </c>
    </row>
    <row r="71" ht="40.5" customHeight="1" spans="1:13">
      <c r="A71" s="20">
        <v>53</v>
      </c>
      <c r="B71" s="21" t="s">
        <v>368</v>
      </c>
      <c r="C71" s="22" t="s">
        <v>369</v>
      </c>
      <c r="D71" s="21" t="s">
        <v>188</v>
      </c>
      <c r="E71" s="23">
        <v>0.05</v>
      </c>
      <c r="F71" s="24">
        <v>19905400</v>
      </c>
      <c r="G71" s="24">
        <v>4911530</v>
      </c>
      <c r="H71" s="24">
        <v>126511.6</v>
      </c>
      <c r="I71" s="24">
        <v>30888172.2517386</v>
      </c>
      <c r="J71" s="25">
        <f>E71*I71</f>
        <v>1544408.61258693</v>
      </c>
      <c r="K71" s="22"/>
      <c r="L71" s="22"/>
      <c r="M71" s="17">
        <v>1</v>
      </c>
    </row>
    <row r="72" ht="40.5" customHeight="1" spans="1:13">
      <c r="A72" s="20">
        <v>54</v>
      </c>
      <c r="B72" s="21" t="s">
        <v>374</v>
      </c>
      <c r="C72" s="22" t="s">
        <v>375</v>
      </c>
      <c r="D72" s="21" t="s">
        <v>107</v>
      </c>
      <c r="E72" s="23">
        <v>0.546</v>
      </c>
      <c r="F72" s="24">
        <v>1501732.9729465</v>
      </c>
      <c r="G72" s="24">
        <v>803979.68</v>
      </c>
      <c r="H72" s="24">
        <v>114764.447</v>
      </c>
      <c r="I72" s="24">
        <v>2997345.54651578</v>
      </c>
      <c r="J72" s="25">
        <f>E72*I72</f>
        <v>1636550.66839761</v>
      </c>
      <c r="K72" s="22"/>
      <c r="L72" s="22"/>
      <c r="M72" s="17">
        <v>1</v>
      </c>
    </row>
    <row r="73" ht="28.5" customHeight="1" spans="1:13">
      <c r="A73" s="20">
        <v>55</v>
      </c>
      <c r="B73" s="21" t="s">
        <v>379</v>
      </c>
      <c r="C73" s="22" t="s">
        <v>380</v>
      </c>
      <c r="D73" s="21" t="s">
        <v>381</v>
      </c>
      <c r="E73" s="23">
        <v>10</v>
      </c>
      <c r="F73" s="24">
        <v>0</v>
      </c>
      <c r="G73" s="24">
        <v>39292.24</v>
      </c>
      <c r="H73" s="24">
        <v>0</v>
      </c>
      <c r="I73" s="24">
        <v>48656.6968880772</v>
      </c>
      <c r="J73" s="25">
        <f>E73*I73</f>
        <v>486566.968880772</v>
      </c>
      <c r="K73" s="22"/>
      <c r="L73" s="22"/>
      <c r="M73" s="17">
        <v>1</v>
      </c>
    </row>
    <row r="74" ht="26.25" customHeight="1" spans="1:13">
      <c r="A74" s="20"/>
      <c r="B74" s="21"/>
      <c r="C74" s="27" t="s">
        <v>991</v>
      </c>
      <c r="D74" s="27"/>
      <c r="E74" s="28"/>
      <c r="F74" s="28"/>
      <c r="G74" s="28"/>
      <c r="H74" s="28"/>
      <c r="I74" s="28"/>
      <c r="J74" s="29">
        <f>ROUND(SUM(J5:J73),0)</f>
        <v>6317164133</v>
      </c>
      <c r="K74" s="28"/>
      <c r="L74" s="28"/>
    </row>
    <row r="75" ht="30" customHeight="1" spans="1:13">
      <c r="A75" s="30" t="s">
        <v>992</v>
      </c>
      <c r="B75" s="31"/>
      <c r="C75" s="32"/>
      <c r="D75" s="31"/>
      <c r="E75" s="32"/>
      <c r="F75" s="32"/>
      <c r="G75" s="32"/>
      <c r="H75" s="32"/>
      <c r="I75" s="32"/>
      <c r="J75" s="33"/>
      <c r="K75" s="33"/>
      <c r="L75" s="33"/>
    </row>
    <row r="76" ht="26.25" customHeight="1" spans="1:13">
      <c r="A76" s="8" t="str">
        <f>A1</f>
        <v>BẢNG ĐƠN GIÁ DỰ THẦU HẠNG MỤC CÔNG TRÌNH</v>
      </c>
      <c r="B76" s="34"/>
      <c r="D76" s="34"/>
    </row>
    <row r="77" ht="32.25" customHeight="1" spans="1:13">
      <c r="A77" s="9" t="s">
        <v>2</v>
      </c>
      <c r="B77" s="34"/>
      <c r="D77" s="34"/>
    </row>
    <row r="78" ht="37.5" customHeight="1" spans="1:13">
      <c r="A78" s="10" t="s">
        <v>398</v>
      </c>
      <c r="B78" s="34"/>
      <c r="D78" s="34"/>
    </row>
    <row r="79" ht="30" customHeight="1" spans="1:13">
      <c r="A79" s="18" t="str">
        <f t="shared" ref="A79:L79" si="2">A4</f>
        <v>STT</v>
      </c>
      <c r="B79" s="19" t="str">
        <f t="shared" si="2"/>
        <v>Mã số</v>
      </c>
      <c r="C79" s="19" t="str">
        <f t="shared" si="2"/>
        <v>Tên công tác</v>
      </c>
      <c r="D79" s="19" t="str">
        <f t="shared" si="2"/>
        <v>Đơn vị</v>
      </c>
      <c r="E79" s="19" t="str">
        <f t="shared" si="2"/>
        <v>Khối lượng</v>
      </c>
      <c r="F79" s="19" t="str">
        <f t="shared" si="2"/>
        <v>Vật liệu
(đ)</v>
      </c>
      <c r="G79" s="19" t="str">
        <f t="shared" si="2"/>
        <v>Nhân công
(đ)</v>
      </c>
      <c r="H79" s="19" t="str">
        <f t="shared" si="2"/>
        <v>Máy
(đ)</v>
      </c>
      <c r="I79" s="19" t="str">
        <f t="shared" si="2"/>
        <v>Đơn giá
(đ)</v>
      </c>
      <c r="J79" s="19" t="str">
        <f t="shared" si="2"/>
        <v>Thành tiền
(đ)</v>
      </c>
      <c r="K79" s="19">
        <f t="shared" si="2"/>
        <v>0</v>
      </c>
      <c r="L79" s="19">
        <f t="shared" si="2"/>
        <v>0</v>
      </c>
    </row>
    <row r="80" ht="28.5" customHeight="1" spans="1:13">
      <c r="A80" s="20">
        <v>1</v>
      </c>
      <c r="B80" s="21" t="s">
        <v>399</v>
      </c>
      <c r="C80" s="22" t="s">
        <v>400</v>
      </c>
      <c r="D80" s="21" t="s">
        <v>107</v>
      </c>
      <c r="E80" s="23">
        <v>1397.023</v>
      </c>
      <c r="F80" s="24">
        <v>0</v>
      </c>
      <c r="G80" s="24">
        <v>35207.2</v>
      </c>
      <c r="H80" s="24">
        <v>0</v>
      </c>
      <c r="I80" s="24">
        <v>43598.075820516</v>
      </c>
      <c r="J80" s="25">
        <f t="shared" ref="J80:J97" si="3">E80*I80</f>
        <v>60907514.6770047</v>
      </c>
      <c r="K80" s="22"/>
      <c r="L80" s="22"/>
      <c r="M80" s="17">
        <v>1</v>
      </c>
    </row>
    <row r="81" ht="28.5" customHeight="1" spans="1:13">
      <c r="A81" s="20">
        <v>2</v>
      </c>
      <c r="B81" s="21" t="s">
        <v>406</v>
      </c>
      <c r="C81" s="22" t="s">
        <v>407</v>
      </c>
      <c r="D81" s="21" t="s">
        <v>107</v>
      </c>
      <c r="E81" s="23">
        <v>1397.023</v>
      </c>
      <c r="F81" s="24">
        <v>0</v>
      </c>
      <c r="G81" s="24">
        <v>18861</v>
      </c>
      <c r="H81" s="24">
        <v>0</v>
      </c>
      <c r="I81" s="24">
        <v>23356.112046705</v>
      </c>
      <c r="J81" s="25">
        <f t="shared" si="3"/>
        <v>32629025.719824</v>
      </c>
      <c r="K81" s="22"/>
      <c r="L81" s="22"/>
      <c r="M81" s="17">
        <v>1</v>
      </c>
    </row>
    <row r="82" ht="28.5" customHeight="1" spans="1:13">
      <c r="A82" s="20">
        <v>3</v>
      </c>
      <c r="B82" s="21" t="s">
        <v>409</v>
      </c>
      <c r="C82" s="22" t="s">
        <v>410</v>
      </c>
      <c r="D82" s="21" t="s">
        <v>107</v>
      </c>
      <c r="E82" s="23">
        <v>1397.023</v>
      </c>
      <c r="F82" s="24">
        <v>0</v>
      </c>
      <c r="G82" s="24">
        <v>14082.88</v>
      </c>
      <c r="H82" s="24">
        <v>0</v>
      </c>
      <c r="I82" s="24">
        <v>17439.2303282064</v>
      </c>
      <c r="J82" s="25">
        <f t="shared" si="3"/>
        <v>24363005.8708019</v>
      </c>
      <c r="K82" s="22"/>
      <c r="L82" s="22"/>
      <c r="M82" s="17">
        <v>1</v>
      </c>
    </row>
    <row r="83" ht="40.5" customHeight="1" spans="1:13">
      <c r="A83" s="20">
        <v>4</v>
      </c>
      <c r="B83" s="21" t="s">
        <v>413</v>
      </c>
      <c r="C83" s="22" t="s">
        <v>414</v>
      </c>
      <c r="D83" s="21" t="s">
        <v>107</v>
      </c>
      <c r="E83" s="23">
        <v>404.738</v>
      </c>
      <c r="F83" s="24">
        <v>0</v>
      </c>
      <c r="G83" s="24">
        <v>60355.2</v>
      </c>
      <c r="H83" s="24">
        <v>0</v>
      </c>
      <c r="I83" s="24">
        <v>74739.558549456</v>
      </c>
      <c r="J83" s="25">
        <f t="shared" si="3"/>
        <v>30249939.4481897</v>
      </c>
      <c r="K83" s="22"/>
      <c r="L83" s="22"/>
      <c r="M83" s="17">
        <v>1</v>
      </c>
    </row>
    <row r="84" ht="40.5" customHeight="1" spans="1:13">
      <c r="A84" s="20">
        <v>5</v>
      </c>
      <c r="B84" s="21" t="s">
        <v>418</v>
      </c>
      <c r="C84" s="22" t="s">
        <v>419</v>
      </c>
      <c r="D84" s="21" t="s">
        <v>107</v>
      </c>
      <c r="E84" s="23">
        <v>404.738</v>
      </c>
      <c r="F84" s="24">
        <v>0</v>
      </c>
      <c r="G84" s="24">
        <v>18861</v>
      </c>
      <c r="H84" s="24">
        <v>0</v>
      </c>
      <c r="I84" s="24">
        <v>23356.112046705</v>
      </c>
      <c r="J84" s="25">
        <f t="shared" si="3"/>
        <v>9453106.07755929</v>
      </c>
      <c r="K84" s="22"/>
      <c r="L84" s="22"/>
      <c r="M84" s="17">
        <v>1</v>
      </c>
    </row>
    <row r="85" ht="40.5" customHeight="1" spans="1:13">
      <c r="A85" s="20">
        <v>6</v>
      </c>
      <c r="B85" s="21" t="s">
        <v>420</v>
      </c>
      <c r="C85" s="22" t="s">
        <v>421</v>
      </c>
      <c r="D85" s="21" t="s">
        <v>107</v>
      </c>
      <c r="E85" s="23">
        <v>404.738</v>
      </c>
      <c r="F85" s="24">
        <v>0</v>
      </c>
      <c r="G85" s="24">
        <v>15843.24</v>
      </c>
      <c r="H85" s="24">
        <v>0</v>
      </c>
      <c r="I85" s="24">
        <v>19619.1341192322</v>
      </c>
      <c r="J85" s="25">
        <f t="shared" si="3"/>
        <v>7940609.1051498</v>
      </c>
      <c r="K85" s="22"/>
      <c r="L85" s="22"/>
      <c r="M85" s="17">
        <v>1</v>
      </c>
    </row>
    <row r="86" ht="15.75" customHeight="1" spans="1:13">
      <c r="A86" s="20">
        <v>7</v>
      </c>
      <c r="B86" s="21" t="s">
        <v>423</v>
      </c>
      <c r="C86" s="22" t="s">
        <v>424</v>
      </c>
      <c r="D86" s="21" t="s">
        <v>188</v>
      </c>
      <c r="E86" s="23">
        <v>140.497</v>
      </c>
      <c r="F86" s="24">
        <v>0</v>
      </c>
      <c r="G86" s="24">
        <v>27662.8</v>
      </c>
      <c r="H86" s="24">
        <v>0</v>
      </c>
      <c r="I86" s="24">
        <v>34255.631001834</v>
      </c>
      <c r="J86" s="25">
        <f t="shared" si="3"/>
        <v>4812813.38886467</v>
      </c>
      <c r="K86" s="22"/>
      <c r="L86" s="22"/>
      <c r="M86" s="17">
        <v>1</v>
      </c>
    </row>
    <row r="87" ht="28.5" customHeight="1" spans="1:13">
      <c r="A87" s="20">
        <v>8</v>
      </c>
      <c r="B87" s="21" t="s">
        <v>427</v>
      </c>
      <c r="C87" s="22" t="s">
        <v>428</v>
      </c>
      <c r="D87" s="21" t="s">
        <v>188</v>
      </c>
      <c r="E87" s="23">
        <v>138.578</v>
      </c>
      <c r="F87" s="24">
        <v>0</v>
      </c>
      <c r="G87" s="24">
        <v>18861</v>
      </c>
      <c r="H87" s="24">
        <v>0</v>
      </c>
      <c r="I87" s="24">
        <v>23356.112046705</v>
      </c>
      <c r="J87" s="25">
        <f t="shared" si="3"/>
        <v>3236643.29520829</v>
      </c>
      <c r="K87" s="22"/>
      <c r="L87" s="22"/>
      <c r="M87" s="17">
        <v>1</v>
      </c>
    </row>
    <row r="88" ht="28.5" customHeight="1" spans="1:13">
      <c r="A88" s="20">
        <v>9</v>
      </c>
      <c r="B88" s="21" t="s">
        <v>430</v>
      </c>
      <c r="C88" s="22" t="s">
        <v>431</v>
      </c>
      <c r="D88" s="21" t="s">
        <v>188</v>
      </c>
      <c r="E88" s="23">
        <v>138.578</v>
      </c>
      <c r="F88" s="24">
        <v>0</v>
      </c>
      <c r="G88" s="24">
        <v>14082.88</v>
      </c>
      <c r="H88" s="24">
        <v>0</v>
      </c>
      <c r="I88" s="24">
        <v>17439.2303282064</v>
      </c>
      <c r="J88" s="25">
        <f t="shared" si="3"/>
        <v>2416693.66042219</v>
      </c>
      <c r="K88" s="22"/>
      <c r="L88" s="22"/>
      <c r="M88" s="17">
        <v>1</v>
      </c>
    </row>
    <row r="89" ht="28.5" customHeight="1" spans="1:13">
      <c r="A89" s="20">
        <v>10</v>
      </c>
      <c r="B89" s="21" t="s">
        <v>432</v>
      </c>
      <c r="C89" s="22" t="s">
        <v>433</v>
      </c>
      <c r="D89" s="21" t="s">
        <v>434</v>
      </c>
      <c r="E89" s="23">
        <v>38.299</v>
      </c>
      <c r="F89" s="24">
        <v>0</v>
      </c>
      <c r="G89" s="24">
        <v>140828.8</v>
      </c>
      <c r="H89" s="24">
        <v>0</v>
      </c>
      <c r="I89" s="24">
        <v>174392.303282064</v>
      </c>
      <c r="J89" s="25">
        <f t="shared" si="3"/>
        <v>6679050.82339977</v>
      </c>
      <c r="K89" s="22"/>
      <c r="L89" s="22"/>
      <c r="M89" s="17">
        <v>1</v>
      </c>
    </row>
    <row r="90" ht="40.5" customHeight="1" spans="1:13">
      <c r="A90" s="20">
        <v>11</v>
      </c>
      <c r="B90" s="21" t="s">
        <v>436</v>
      </c>
      <c r="C90" s="22" t="s">
        <v>437</v>
      </c>
      <c r="D90" s="21" t="s">
        <v>434</v>
      </c>
      <c r="E90" s="23">
        <v>38.299</v>
      </c>
      <c r="F90" s="24">
        <v>0</v>
      </c>
      <c r="G90" s="24">
        <v>13579.92</v>
      </c>
      <c r="H90" s="24">
        <v>0</v>
      </c>
      <c r="I90" s="24">
        <v>16816.4006736276</v>
      </c>
      <c r="J90" s="25">
        <f t="shared" si="3"/>
        <v>644051.329399263</v>
      </c>
      <c r="K90" s="22"/>
      <c r="L90" s="22"/>
      <c r="M90" s="17">
        <v>1</v>
      </c>
    </row>
    <row r="91" ht="28.5" customHeight="1" spans="1:13">
      <c r="A91" s="20">
        <v>12</v>
      </c>
      <c r="B91" s="21" t="s">
        <v>439</v>
      </c>
      <c r="C91" s="22" t="s">
        <v>440</v>
      </c>
      <c r="D91" s="21" t="s">
        <v>434</v>
      </c>
      <c r="E91" s="23">
        <v>38.299</v>
      </c>
      <c r="F91" s="24">
        <v>0</v>
      </c>
      <c r="G91" s="24">
        <v>10562.16</v>
      </c>
      <c r="H91" s="24">
        <v>0</v>
      </c>
      <c r="I91" s="24">
        <v>13079.4227461548</v>
      </c>
      <c r="J91" s="25">
        <f t="shared" si="3"/>
        <v>500928.811754983</v>
      </c>
      <c r="K91" s="22"/>
      <c r="L91" s="22"/>
      <c r="M91" s="17">
        <v>1</v>
      </c>
    </row>
    <row r="92" ht="28.5" customHeight="1" spans="1:13">
      <c r="A92" s="20">
        <v>13</v>
      </c>
      <c r="B92" s="21" t="s">
        <v>442</v>
      </c>
      <c r="C92" s="22" t="s">
        <v>443</v>
      </c>
      <c r="D92" s="21" t="s">
        <v>188</v>
      </c>
      <c r="E92" s="23">
        <v>75.893</v>
      </c>
      <c r="F92" s="24">
        <v>0</v>
      </c>
      <c r="G92" s="24">
        <v>52810.8</v>
      </c>
      <c r="H92" s="24">
        <v>0</v>
      </c>
      <c r="I92" s="24">
        <v>65397.113730774</v>
      </c>
      <c r="J92" s="25">
        <f t="shared" si="3"/>
        <v>4963183.15236963</v>
      </c>
      <c r="K92" s="22"/>
      <c r="L92" s="22"/>
      <c r="M92" s="17">
        <v>1</v>
      </c>
    </row>
    <row r="93" ht="40.5" customHeight="1" spans="1:13">
      <c r="A93" s="20">
        <v>14</v>
      </c>
      <c r="B93" s="21" t="s">
        <v>446</v>
      </c>
      <c r="C93" s="22" t="s">
        <v>447</v>
      </c>
      <c r="D93" s="21" t="s">
        <v>188</v>
      </c>
      <c r="E93" s="23">
        <v>75.893</v>
      </c>
      <c r="F93" s="24">
        <v>0</v>
      </c>
      <c r="G93" s="24">
        <v>20369.88</v>
      </c>
      <c r="H93" s="24">
        <v>0</v>
      </c>
      <c r="I93" s="24">
        <v>25224.6010104414</v>
      </c>
      <c r="J93" s="25">
        <f t="shared" si="3"/>
        <v>1914370.64448543</v>
      </c>
      <c r="K93" s="22"/>
      <c r="L93" s="22"/>
      <c r="M93" s="17">
        <v>1</v>
      </c>
    </row>
    <row r="94" ht="28.5" customHeight="1" spans="1:13">
      <c r="A94" s="20">
        <v>15</v>
      </c>
      <c r="B94" s="21" t="s">
        <v>449</v>
      </c>
      <c r="C94" s="22" t="s">
        <v>450</v>
      </c>
      <c r="D94" s="21" t="s">
        <v>188</v>
      </c>
      <c r="E94" s="23">
        <v>75.893</v>
      </c>
      <c r="F94" s="24">
        <v>0</v>
      </c>
      <c r="G94" s="24">
        <v>15843.24</v>
      </c>
      <c r="H94" s="24">
        <v>0</v>
      </c>
      <c r="I94" s="24">
        <v>19619.1341192322</v>
      </c>
      <c r="J94" s="25">
        <f t="shared" si="3"/>
        <v>1488954.94571089</v>
      </c>
      <c r="K94" s="22"/>
      <c r="L94" s="22"/>
      <c r="M94" s="17">
        <v>1</v>
      </c>
    </row>
    <row r="95" ht="15.75" customHeight="1" spans="1:13">
      <c r="A95" s="20">
        <v>16</v>
      </c>
      <c r="B95" s="21" t="s">
        <v>451</v>
      </c>
      <c r="C95" s="22" t="s">
        <v>452</v>
      </c>
      <c r="D95" s="21" t="s">
        <v>107</v>
      </c>
      <c r="E95" s="23">
        <v>0.352</v>
      </c>
      <c r="F95" s="24">
        <v>0</v>
      </c>
      <c r="G95" s="24">
        <v>22633.2</v>
      </c>
      <c r="H95" s="24">
        <v>0</v>
      </c>
      <c r="I95" s="24">
        <v>28027.334456046</v>
      </c>
      <c r="J95" s="25">
        <f t="shared" si="3"/>
        <v>9865.62172852819</v>
      </c>
      <c r="K95" s="22"/>
      <c r="L95" s="22"/>
      <c r="M95" s="17">
        <v>1</v>
      </c>
    </row>
    <row r="96" ht="28.5" customHeight="1" spans="1:13">
      <c r="A96" s="20">
        <v>17</v>
      </c>
      <c r="B96" s="21" t="s">
        <v>457</v>
      </c>
      <c r="C96" s="22" t="s">
        <v>458</v>
      </c>
      <c r="D96" s="21" t="s">
        <v>107</v>
      </c>
      <c r="E96" s="23">
        <v>0.352</v>
      </c>
      <c r="F96" s="24">
        <v>0</v>
      </c>
      <c r="G96" s="24">
        <v>12574</v>
      </c>
      <c r="H96" s="24">
        <v>0</v>
      </c>
      <c r="I96" s="24">
        <v>15570.74136447</v>
      </c>
      <c r="J96" s="25">
        <f t="shared" si="3"/>
        <v>5480.90096029344</v>
      </c>
      <c r="K96" s="22"/>
      <c r="L96" s="22"/>
      <c r="M96" s="17">
        <v>1</v>
      </c>
    </row>
    <row r="97" ht="28.5" customHeight="1" spans="1:13">
      <c r="A97" s="20">
        <v>18</v>
      </c>
      <c r="B97" s="21" t="s">
        <v>460</v>
      </c>
      <c r="C97" s="22" t="s">
        <v>461</v>
      </c>
      <c r="D97" s="21" t="s">
        <v>107</v>
      </c>
      <c r="E97" s="23">
        <v>0.352</v>
      </c>
      <c r="F97" s="24">
        <v>0</v>
      </c>
      <c r="G97" s="24">
        <v>10562.16</v>
      </c>
      <c r="H97" s="24">
        <v>0</v>
      </c>
      <c r="I97" s="24">
        <v>13079.4227461548</v>
      </c>
      <c r="J97" s="25">
        <f t="shared" si="3"/>
        <v>4603.95680664649</v>
      </c>
      <c r="K97" s="22"/>
      <c r="L97" s="22"/>
      <c r="M97" s="17">
        <v>1</v>
      </c>
    </row>
    <row r="98" ht="14.25" customHeight="1" spans="1:13">
      <c r="A98" s="20"/>
      <c r="B98" s="21"/>
      <c r="C98" s="27" t="s">
        <v>991</v>
      </c>
      <c r="D98" s="27"/>
      <c r="E98" s="28"/>
      <c r="F98" s="28"/>
      <c r="G98" s="28"/>
      <c r="H98" s="28"/>
      <c r="I98" s="28"/>
      <c r="J98" s="29">
        <f>ROUND(SUM(J80:J97),0)</f>
        <v>192219841</v>
      </c>
      <c r="K98" s="28"/>
      <c r="L98" s="28"/>
    </row>
    <row r="99" ht="26.25" customHeight="1" spans="1:13">
      <c r="A99" s="20"/>
      <c r="B99" s="21"/>
      <c r="C99" s="27" t="s">
        <v>993</v>
      </c>
      <c r="D99" s="27"/>
      <c r="E99" s="28"/>
      <c r="F99" s="28"/>
      <c r="G99" s="28"/>
      <c r="H99" s="28"/>
      <c r="I99" s="28"/>
      <c r="J99" s="29">
        <f>ROUND(J74+J98,0)</f>
        <v>6509383974</v>
      </c>
      <c r="K99" s="28"/>
      <c r="L99" s="28"/>
    </row>
    <row r="100" ht="26.25" customHeight="1" spans="1:13">
      <c r="A100" s="35"/>
      <c r="B100" s="27"/>
      <c r="C100" s="27" t="s">
        <v>950</v>
      </c>
      <c r="D100" s="27"/>
      <c r="E100" s="28"/>
      <c r="F100" s="28"/>
      <c r="G100" s="28"/>
      <c r="H100" s="28"/>
      <c r="I100" s="28"/>
      <c r="J100" s="29">
        <f>ROUND(J99,-3)</f>
        <v>6509384000</v>
      </c>
      <c r="K100" s="22"/>
      <c r="L100" s="22"/>
    </row>
    <row r="101" ht="30" customHeight="1" spans="1:13">
      <c r="A101" s="30" t="s">
        <v>994</v>
      </c>
      <c r="B101" s="31"/>
      <c r="C101" s="32"/>
      <c r="D101" s="31"/>
      <c r="E101" s="32"/>
      <c r="F101" s="32"/>
      <c r="G101" s="32"/>
      <c r="H101" s="32"/>
      <c r="I101" s="32"/>
      <c r="J101" s="33"/>
      <c r="K101" s="33"/>
      <c r="L101" s="33"/>
    </row>
  </sheetData>
  <mergeCells count="8">
    <mergeCell ref="A1:L1"/>
    <mergeCell ref="A2:L2"/>
    <mergeCell ref="A3:L3"/>
    <mergeCell ref="A75:J75"/>
    <mergeCell ref="A76:L76"/>
    <mergeCell ref="A77:L77"/>
    <mergeCell ref="A78:L78"/>
    <mergeCell ref="A101:J101"/>
  </mergeCells>
  <pageMargins left="1.22916666666667" right="0" top="0.822916666666667" bottom="0.208333333333333" header="0" footer="0.40625"/>
  <pageSetup paperSize="9" orientation="portrait" blackAndWhite="1" useFirstPageNumber="1"/>
  <headerFooter alignWithMargins="0">
    <oddFooter>&amp;C&amp;P</oddFooter>
  </headerFooter>
  <rowBreaks count="1" manualBreakCount="1">
    <brk id="75" max="255" man="1"/>
  </rowBreaks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SheetLayoutView="60" workbookViewId="0">
      <selection activeCell="A1" sqref="A1"/>
    </sheetView>
  </sheetViews>
  <sheetFormatPr defaultColWidth="10" defaultRowHeight="15" customHeight="1"/>
  <cols>
    <col min="1" max="16384" width="10" style="6"/>
  </cols>
  <sheetData/>
  <pageMargins left="1.22916666666667" right="0" top="0.0416666666666667" bottom="0.208333333333333" header="0.572916666666667" footer="0.40625"/>
  <pageSetup paperSize="9" orientation="landscape" blackAndWhite="1" useFirstPageNumber="1"/>
  <headerFooter alignWithMargins="0">
    <oddFooter>&amp;C&amp;P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SheetLayoutView="60" workbookViewId="0">
      <selection activeCell="A1" sqref="A1"/>
    </sheetView>
  </sheetViews>
  <sheetFormatPr defaultColWidth="10" defaultRowHeight="15" customHeight="1"/>
  <cols>
    <col min="1" max="16384" width="10" style="16"/>
  </cols>
  <sheetData/>
  <pageMargins left="1.22916666666667" right="0" top="0.0416666666666667" bottom="0.208333333333333" header="0.572916666666667" footer="0.40625"/>
  <pageSetup paperSize="9" orientation="portrait" blackAndWhite="1" useFirstPageNumber="1"/>
  <headerFooter alignWithMargins="0">
    <oddFooter>&amp;C&amp;P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SheetLayoutView="60" workbookViewId="0">
      <selection activeCell="A1" sqref="A1"/>
    </sheetView>
  </sheetViews>
  <sheetFormatPr defaultColWidth="10" defaultRowHeight="15" customHeight="1"/>
  <cols>
    <col min="1" max="16384" width="10" style="6"/>
  </cols>
  <sheetData/>
  <pageMargins left="1.22916666666667" right="0" top="0.0416666666666667" bottom="0.208333333333333" header="0.572916666666667" footer="0.40625"/>
  <pageSetup paperSize="9" orientation="landscape" blackAndWhite="1" useFirstPageNumber="1"/>
  <headerFooter alignWithMargins="0">
    <oddFooter>&amp;C&amp;P</oddFoot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SheetLayoutView="60" workbookViewId="0">
      <selection activeCell="A1" sqref="A1"/>
    </sheetView>
  </sheetViews>
  <sheetFormatPr defaultColWidth="10" defaultRowHeight="15" customHeight="1"/>
  <cols>
    <col min="1" max="16384" width="10" style="6"/>
  </cols>
  <sheetData/>
  <pageMargins left="1.22916666666667" right="0" top="0.0416666666666667" bottom="0.208333333333333" header="0.572916666666667" footer="0.40625"/>
  <pageSetup paperSize="9" orientation="landscape" blackAndWhite="1" useFirstPageNumber="1"/>
  <headerFooter alignWithMargins="0">
    <oddFooter>&amp;C&amp;P</oddFooter>
  </headerFooter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SheetLayoutView="60" workbookViewId="0">
      <selection activeCell="I10" sqref="I10"/>
    </sheetView>
  </sheetViews>
  <sheetFormatPr defaultColWidth="10" defaultRowHeight="15" customHeight="1"/>
  <cols>
    <col min="1" max="16384" width="10" style="6"/>
  </cols>
  <sheetData/>
  <pageMargins left="1.22916666666667" right="0" top="0.0416666666666667" bottom="0.208333333333333" header="0.572916666666667" footer="0.40625"/>
  <pageSetup paperSize="9" orientation="landscape" blackAndWhite="1" useFirstPageNumber="1"/>
  <headerFooter alignWithMargins="0">
    <oddFooter>&amp;C&amp;P</oddFooter>
  </headerFooter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SheetLayoutView="60" workbookViewId="0">
      <selection activeCell="A1" sqref="A1"/>
    </sheetView>
  </sheetViews>
  <sheetFormatPr defaultColWidth="10" defaultRowHeight="15" customHeight="1"/>
  <cols>
    <col min="1" max="4" width="10" style="6" customWidth="1"/>
    <col min="5" max="7" width="10" style="6" hidden="1" customWidth="1"/>
    <col min="8" max="13" width="10" style="6" customWidth="1"/>
    <col min="14" max="14" width="10" style="6" hidden="1" customWidth="1"/>
    <col min="15" max="16" width="10" style="6" customWidth="1"/>
    <col min="17" max="17" width="10" style="6" hidden="1" customWidth="1"/>
    <col min="18" max="18" width="10" style="6" customWidth="1"/>
    <col min="19" max="20" width="10" style="6" hidden="1" customWidth="1"/>
    <col min="21" max="22" width="10" style="6" customWidth="1"/>
    <col min="23" max="26" width="10" style="6" hidden="1" customWidth="1"/>
    <col min="27" max="16384" width="10" style="6"/>
  </cols>
  <sheetData/>
  <pageMargins left="1.22916666666667" right="0" top="0.0416666666666667" bottom="0.208333333333333" header="0.572916666666667" footer="0.40625"/>
  <pageSetup paperSize="9" orientation="landscape" blackAndWhite="1" useFirstPageNumber="1"/>
  <headerFooter alignWithMargins="0">
    <oddFooter>&amp;C&amp;P</oddFooter>
  </headerFooter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SheetLayoutView="60" workbookViewId="0">
      <selection activeCell="A1" sqref="A1"/>
    </sheetView>
  </sheetViews>
  <sheetFormatPr defaultColWidth="10" defaultRowHeight="15" customHeight="1"/>
  <cols>
    <col min="1" max="16384" width="10" style="6"/>
  </cols>
  <sheetData/>
  <pageMargins left="0.822916666666667" right="0" top="0.0416666666666667" bottom="0.208333333333333" header="0.572916666666667" footer="0.40625"/>
  <pageSetup paperSize="9" orientation="landscape" blackAndWhite="1" useFirstPageNumber="1"/>
  <headerFooter alignWithMargins="0">
    <oddFooter>&amp;C&amp;P</oddFooter>
  </headerFooter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SheetLayoutView="60" workbookViewId="0">
      <selection activeCell="A1" sqref="A1"/>
    </sheetView>
  </sheetViews>
  <sheetFormatPr defaultColWidth="9.33333333333333" defaultRowHeight="15" customHeight="1"/>
  <sheetData/>
  <pageMargins left="1.22916666666667" right="0" top="0.0416666666666667" bottom="0.208333333333333" header="0.572916666666667" footer="0.40625"/>
  <pageSetup paperSize="9" orientation="landscape" blackAndWhite="1" useFirstPageNumber="1"/>
  <headerFooter alignWithMargins="0">
    <oddFooter>&amp;C&amp;P</oddFooter>
  </headerFooter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SheetLayoutView="60" workbookViewId="0">
      <selection activeCell="A1" sqref="A1"/>
    </sheetView>
  </sheetViews>
  <sheetFormatPr defaultColWidth="10" defaultRowHeight="15" customHeight="1"/>
  <cols>
    <col min="1" max="16384" width="10" style="6"/>
  </cols>
  <sheetData/>
  <pageMargins left="1.22916666666667" right="0" top="0.0416666666666667" bottom="0.208333333333333" header="0.572916666666667" footer="0.40625"/>
  <pageSetup paperSize="9" orientation="portrait" blackAndWhite="1" useFirstPageNumber="1"/>
  <headerFooter alignWithMargins="0">
    <oddFooter>&amp;C&amp;P</oddFooter>
  </headerFooter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8"/>
  <sheetViews>
    <sheetView zoomScaleSheetLayoutView="60" workbookViewId="0">
      <selection activeCell="A1" sqref="A1:D1"/>
    </sheetView>
  </sheetViews>
  <sheetFormatPr defaultColWidth="10" defaultRowHeight="15" customHeight="1" outlineLevelCol="3"/>
  <cols>
    <col min="1" max="1" width="10" style="6" customWidth="1"/>
    <col min="2" max="2" width="41.6666666666667" style="6" customWidth="1"/>
    <col min="3" max="4" width="20" style="6" customWidth="1"/>
    <col min="5" max="16384" width="10" style="6"/>
  </cols>
  <sheetData>
    <row r="1" ht="26.25" customHeight="1" spans="1:4">
      <c r="A1" s="8" t="s">
        <v>995</v>
      </c>
    </row>
    <row r="2" ht="32.25" customHeight="1" spans="1:4">
      <c r="A2" s="9" t="s">
        <v>2</v>
      </c>
    </row>
    <row r="3" ht="37.5" customHeight="1" spans="1:4">
      <c r="A3" s="10" t="s">
        <v>3</v>
      </c>
    </row>
    <row r="4" customHeight="1" spans="1:4">
      <c r="A4" s="11" t="s">
        <v>4</v>
      </c>
      <c r="B4" s="11" t="s">
        <v>996</v>
      </c>
      <c r="C4" s="11" t="s">
        <v>997</v>
      </c>
      <c r="D4" s="11" t="s">
        <v>469</v>
      </c>
    </row>
    <row r="5" customHeight="1" spans="1:4">
      <c r="A5" s="12">
        <v>1</v>
      </c>
      <c r="B5" s="13" t="s">
        <v>998</v>
      </c>
      <c r="C5" s="14" t="s">
        <v>894</v>
      </c>
      <c r="D5" s="15">
        <v>1</v>
      </c>
    </row>
    <row r="6" customHeight="1" spans="1:4">
      <c r="A6" s="12">
        <v>2</v>
      </c>
      <c r="B6" s="13" t="s">
        <v>999</v>
      </c>
      <c r="C6" s="14" t="s">
        <v>1000</v>
      </c>
      <c r="D6" s="15">
        <v>0</v>
      </c>
    </row>
    <row r="7" customHeight="1" spans="1:4">
      <c r="A7" s="12">
        <v>3</v>
      </c>
      <c r="B7" s="13" t="s">
        <v>1001</v>
      </c>
      <c r="C7" s="14" t="s">
        <v>894</v>
      </c>
      <c r="D7" s="15">
        <v>1</v>
      </c>
    </row>
    <row r="8" customHeight="1" spans="1:4">
      <c r="A8" s="12">
        <v>4</v>
      </c>
      <c r="B8" s="13" t="s">
        <v>1002</v>
      </c>
      <c r="C8" s="14" t="s">
        <v>1000</v>
      </c>
      <c r="D8" s="15">
        <v>0</v>
      </c>
    </row>
    <row r="9" customHeight="1" spans="1:4">
      <c r="A9" s="12">
        <v>5</v>
      </c>
      <c r="B9" s="13" t="s">
        <v>1003</v>
      </c>
      <c r="C9" s="14" t="s">
        <v>894</v>
      </c>
      <c r="D9" s="15">
        <v>1</v>
      </c>
    </row>
    <row r="10" customHeight="1" spans="1:4">
      <c r="A10" s="12">
        <v>6</v>
      </c>
      <c r="B10" s="13" t="s">
        <v>1004</v>
      </c>
      <c r="C10" s="14" t="s">
        <v>1000</v>
      </c>
      <c r="D10" s="15">
        <v>0</v>
      </c>
    </row>
    <row r="11" customHeight="1" spans="1:4">
      <c r="A11" s="12">
        <v>7</v>
      </c>
      <c r="B11" s="13" t="s">
        <v>1005</v>
      </c>
      <c r="C11" s="14" t="s">
        <v>894</v>
      </c>
      <c r="D11" s="15">
        <v>1</v>
      </c>
    </row>
    <row r="12" customHeight="1" spans="1:4">
      <c r="A12" s="12">
        <v>8</v>
      </c>
      <c r="B12" s="13" t="s">
        <v>1006</v>
      </c>
      <c r="C12" s="14" t="s">
        <v>1000</v>
      </c>
      <c r="D12" s="15">
        <v>0</v>
      </c>
    </row>
    <row r="13" customHeight="1" spans="1:4">
      <c r="A13" s="12">
        <v>9</v>
      </c>
      <c r="B13" s="13" t="s">
        <v>1007</v>
      </c>
      <c r="C13" s="14" t="str">
        <f t="shared" ref="C13:C19" si="0">SUBSTITUTE(D13*100&amp;"%",".",",")</f>
        <v>2%</v>
      </c>
      <c r="D13" s="15">
        <v>0.02</v>
      </c>
    </row>
    <row r="14" customHeight="1" spans="1:4">
      <c r="A14" s="12">
        <v>10</v>
      </c>
      <c r="B14" s="13" t="s">
        <v>922</v>
      </c>
      <c r="C14" s="14" t="str">
        <f t="shared" si="0"/>
        <v>5,5%</v>
      </c>
      <c r="D14" s="15">
        <v>0.055</v>
      </c>
    </row>
    <row r="15" customHeight="1" spans="1:4">
      <c r="A15" s="12">
        <v>11</v>
      </c>
      <c r="B15" s="13" t="s">
        <v>1008</v>
      </c>
      <c r="C15" s="14" t="str">
        <f t="shared" si="0"/>
        <v>0%</v>
      </c>
      <c r="D15" s="15">
        <v>0</v>
      </c>
    </row>
    <row r="16" customHeight="1" spans="1:4">
      <c r="A16" s="12">
        <v>12</v>
      </c>
      <c r="B16" s="13" t="s">
        <v>1009</v>
      </c>
      <c r="C16" s="14" t="str">
        <f t="shared" si="0"/>
        <v>5,5%</v>
      </c>
      <c r="D16" s="15">
        <v>0.055</v>
      </c>
    </row>
    <row r="17" customHeight="1" spans="1:4">
      <c r="A17" s="12">
        <v>13</v>
      </c>
      <c r="B17" s="13" t="s">
        <v>959</v>
      </c>
      <c r="C17" s="14" t="str">
        <f t="shared" si="0"/>
        <v>8%</v>
      </c>
      <c r="D17" s="15">
        <v>0.08</v>
      </c>
    </row>
    <row r="18" customHeight="1" spans="1:4">
      <c r="A18" s="12">
        <v>14</v>
      </c>
      <c r="B18" s="13" t="s">
        <v>1010</v>
      </c>
      <c r="C18" s="14" t="str">
        <f t="shared" si="0"/>
        <v>1,1%</v>
      </c>
      <c r="D18" s="15">
        <v>0.011</v>
      </c>
    </row>
    <row r="19" customHeight="1" spans="1:4">
      <c r="A19" s="12">
        <v>15</v>
      </c>
      <c r="B19" s="13" t="s">
        <v>1011</v>
      </c>
      <c r="C19" s="14" t="str">
        <f t="shared" si="0"/>
        <v>0%</v>
      </c>
      <c r="D19" s="15">
        <v>0</v>
      </c>
    </row>
    <row r="20" ht="26.25" customHeight="1" spans="1:4">
      <c r="A20" s="8" t="s">
        <v>995</v>
      </c>
    </row>
    <row r="21" ht="32.25" customHeight="1" spans="1:4">
      <c r="A21" s="9" t="s">
        <v>2</v>
      </c>
    </row>
    <row r="22" ht="37.5" customHeight="1" spans="1:4">
      <c r="A22" s="10" t="s">
        <v>398</v>
      </c>
    </row>
    <row r="23" customHeight="1" spans="1:4">
      <c r="A23" s="11" t="s">
        <v>4</v>
      </c>
      <c r="B23" s="11" t="s">
        <v>996</v>
      </c>
      <c r="C23" s="11" t="s">
        <v>997</v>
      </c>
      <c r="D23" s="11" t="s">
        <v>469</v>
      </c>
    </row>
    <row r="24" customHeight="1" spans="1:4">
      <c r="A24" s="12">
        <v>1</v>
      </c>
      <c r="B24" s="13" t="s">
        <v>998</v>
      </c>
      <c r="C24" s="14" t="s">
        <v>894</v>
      </c>
      <c r="D24" s="15">
        <v>1</v>
      </c>
    </row>
    <row r="25" customHeight="1" spans="1:4">
      <c r="A25" s="12">
        <v>2</v>
      </c>
      <c r="B25" s="13" t="s">
        <v>999</v>
      </c>
      <c r="C25" s="14" t="s">
        <v>1000</v>
      </c>
      <c r="D25" s="15">
        <v>0</v>
      </c>
    </row>
    <row r="26" customHeight="1" spans="1:4">
      <c r="A26" s="12">
        <v>3</v>
      </c>
      <c r="B26" s="13" t="s">
        <v>1001</v>
      </c>
      <c r="C26" s="14" t="s">
        <v>894</v>
      </c>
      <c r="D26" s="15">
        <v>1</v>
      </c>
    </row>
    <row r="27" customHeight="1" spans="1:4">
      <c r="A27" s="12">
        <v>4</v>
      </c>
      <c r="B27" s="13" t="s">
        <v>1002</v>
      </c>
      <c r="C27" s="14" t="s">
        <v>1000</v>
      </c>
      <c r="D27" s="15">
        <v>0</v>
      </c>
    </row>
    <row r="28" customHeight="1" spans="1:4">
      <c r="A28" s="12">
        <v>5</v>
      </c>
      <c r="B28" s="13" t="s">
        <v>1003</v>
      </c>
      <c r="C28" s="14" t="s">
        <v>894</v>
      </c>
      <c r="D28" s="15">
        <v>1</v>
      </c>
    </row>
    <row r="29" customHeight="1" spans="1:4">
      <c r="A29" s="12">
        <v>6</v>
      </c>
      <c r="B29" s="13" t="s">
        <v>1004</v>
      </c>
      <c r="C29" s="14" t="s">
        <v>1000</v>
      </c>
      <c r="D29" s="15">
        <v>0</v>
      </c>
    </row>
    <row r="30" customHeight="1" spans="1:4">
      <c r="A30" s="12">
        <v>7</v>
      </c>
      <c r="B30" s="13" t="s">
        <v>1005</v>
      </c>
      <c r="C30" s="14" t="s">
        <v>894</v>
      </c>
      <c r="D30" s="15">
        <v>1</v>
      </c>
    </row>
    <row r="31" customHeight="1" spans="1:4">
      <c r="A31" s="12">
        <v>8</v>
      </c>
      <c r="B31" s="13" t="s">
        <v>1006</v>
      </c>
      <c r="C31" s="14" t="s">
        <v>1000</v>
      </c>
      <c r="D31" s="15">
        <v>0</v>
      </c>
    </row>
    <row r="32" customHeight="1" spans="1:4">
      <c r="A32" s="12">
        <v>9</v>
      </c>
      <c r="B32" s="13" t="s">
        <v>1007</v>
      </c>
      <c r="C32" s="14" t="str">
        <f t="shared" ref="C32:C38" si="1">SUBSTITUTE(D32*100&amp;"%",".",",")</f>
        <v>2%</v>
      </c>
      <c r="D32" s="15">
        <v>0.02</v>
      </c>
    </row>
    <row r="33" customHeight="1" spans="1:4">
      <c r="A33" s="12">
        <v>10</v>
      </c>
      <c r="B33" s="13" t="s">
        <v>922</v>
      </c>
      <c r="C33" s="14" t="str">
        <f t="shared" si="1"/>
        <v>5,5%</v>
      </c>
      <c r="D33" s="15">
        <v>0.055</v>
      </c>
    </row>
    <row r="34" customHeight="1" spans="1:4">
      <c r="A34" s="12">
        <v>11</v>
      </c>
      <c r="B34" s="13" t="s">
        <v>1008</v>
      </c>
      <c r="C34" s="14" t="str">
        <f t="shared" si="1"/>
        <v>0%</v>
      </c>
      <c r="D34" s="15">
        <v>0</v>
      </c>
    </row>
    <row r="35" customHeight="1" spans="1:4">
      <c r="A35" s="12">
        <v>12</v>
      </c>
      <c r="B35" s="13" t="s">
        <v>1009</v>
      </c>
      <c r="C35" s="14" t="str">
        <f t="shared" si="1"/>
        <v>5,5%</v>
      </c>
      <c r="D35" s="15">
        <v>0.055</v>
      </c>
    </row>
    <row r="36" customHeight="1" spans="1:4">
      <c r="A36" s="12">
        <v>13</v>
      </c>
      <c r="B36" s="13" t="s">
        <v>959</v>
      </c>
      <c r="C36" s="14" t="str">
        <f t="shared" si="1"/>
        <v>8%</v>
      </c>
      <c r="D36" s="15">
        <v>0.08</v>
      </c>
    </row>
    <row r="37" customHeight="1" spans="1:4">
      <c r="A37" s="12">
        <v>14</v>
      </c>
      <c r="B37" s="13" t="s">
        <v>1010</v>
      </c>
      <c r="C37" s="14" t="str">
        <f t="shared" si="1"/>
        <v>1,1%</v>
      </c>
      <c r="D37" s="15">
        <v>0.011</v>
      </c>
    </row>
    <row r="38" customHeight="1" spans="1:4">
      <c r="A38" s="12">
        <v>15</v>
      </c>
      <c r="B38" s="13" t="s">
        <v>1011</v>
      </c>
      <c r="C38" s="14" t="str">
        <f t="shared" si="1"/>
        <v>0%</v>
      </c>
      <c r="D38" s="15">
        <v>0</v>
      </c>
    </row>
  </sheetData>
  <mergeCells count="6">
    <mergeCell ref="A1:D1"/>
    <mergeCell ref="A2:D2"/>
    <mergeCell ref="A3:D3"/>
    <mergeCell ref="A20:D20"/>
    <mergeCell ref="A21:D21"/>
    <mergeCell ref="A22:D22"/>
  </mergeCells>
  <pageMargins left="1.22916666666667" right="0" top="0.0416666666666667" bottom="0.208333333333333" header="0.572916666666667" footer="0.40625"/>
  <pageSetup paperSize="9" orientation="landscape" blackAndWhite="1" useFirstPageNumber="1"/>
  <headerFooter alignWithMargins="0">
    <oddFooter>&amp;C&amp;P</oddFooter>
  </headerFooter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SheetLayoutView="60" workbookViewId="0">
      <selection activeCell="A1" sqref="A1"/>
    </sheetView>
  </sheetViews>
  <sheetFormatPr defaultColWidth="10" defaultRowHeight="15" customHeight="1"/>
  <cols>
    <col min="1" max="16384" width="10" style="6"/>
  </cols>
  <sheetData/>
  <pageMargins left="1.22916666666667" right="0" top="0.0416666666666667" bottom="0.208333333333333" header="0.572916666666667" footer="0.40625"/>
  <pageSetup paperSize="9" orientation="landscape" blackAndWhite="1" useFirstPageNumber="1"/>
  <headerFooter alignWithMargins="0">
    <oddFooter>&amp;C&amp;P</oddFooter>
  </headerFooter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SheetLayoutView="60" workbookViewId="0">
      <selection activeCell="A1" sqref="A1"/>
    </sheetView>
  </sheetViews>
  <sheetFormatPr defaultColWidth="10" defaultRowHeight="15" customHeight="1"/>
  <cols>
    <col min="1" max="16384" width="10" style="7"/>
  </cols>
  <sheetData/>
  <pageMargins left="1.22916666666667" right="0" top="0.0416666666666667" bottom="0.208333333333333" header="0.572916666666667" footer="0.40625"/>
  <pageSetup paperSize="9" orientation="landscape" blackAndWhite="1" useFirstPageNumber="1"/>
  <headerFooter alignWithMargins="0">
    <oddFooter>&amp;C&amp;P</oddFooter>
  </headerFooter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SheetLayoutView="60" workbookViewId="0">
      <selection activeCell="A1" sqref="A1"/>
    </sheetView>
  </sheetViews>
  <sheetFormatPr defaultColWidth="10" defaultRowHeight="15" customHeight="1"/>
  <cols>
    <col min="1" max="16384" width="10" style="6"/>
  </cols>
  <sheetData/>
  <pageMargins left="1.22916666666667" right="0" top="0.0416666666666667" bottom="0.208333333333333" header="0.572916666666667" footer="0.40625"/>
  <pageSetup paperSize="9" orientation="landscape" blackAndWhite="1" useFirstPageNumber="1"/>
  <headerFooter alignWithMargins="0">
    <oddFooter>&amp;C&amp;P</oddFooter>
  </headerFooter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SheetLayoutView="60" workbookViewId="0">
      <selection activeCell="A1" sqref="A1"/>
    </sheetView>
  </sheetViews>
  <sheetFormatPr defaultColWidth="10" defaultRowHeight="15" customHeight="1"/>
  <cols>
    <col min="1" max="16384" width="10" style="6"/>
  </cols>
  <sheetData/>
  <pageMargins left="1.22916666666667" right="0" top="0.0416666666666667" bottom="0.208333333333333" header="0.572916666666667" footer="0.40625"/>
  <pageSetup paperSize="9" orientation="landscape" blackAndWhite="1" useFirstPageNumber="1"/>
  <headerFooter alignWithMargins="0">
    <oddFooter>&amp;C&amp;P</oddFooter>
  </headerFooter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SheetLayoutView="60" workbookViewId="0">
      <selection activeCell="A1" sqref="A1"/>
    </sheetView>
  </sheetViews>
  <sheetFormatPr defaultColWidth="10" defaultRowHeight="15" customHeight="1"/>
  <cols>
    <col min="1" max="16384" width="10" style="6"/>
  </cols>
  <sheetData/>
  <pageMargins left="1.22916666666667" right="0" top="0.0416666666666667" bottom="0.208333333333333" header="0.572916666666667" footer="0.40625"/>
  <pageSetup paperSize="9" orientation="landscape" blackAndWhite="1" useFirstPageNumber="1"/>
  <headerFooter alignWithMargins="0">
    <oddFooter>&amp;C&amp;P</oddFooter>
  </headerFooter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SheetLayoutView="60" workbookViewId="0">
      <selection activeCell="A1" sqref="A1"/>
    </sheetView>
  </sheetViews>
  <sheetFormatPr defaultColWidth="10" defaultRowHeight="15" customHeight="1"/>
  <cols>
    <col min="1" max="16384" width="10" style="6"/>
  </cols>
  <sheetData/>
  <pageMargins left="1.22916666666667" right="0" top="0.0416666666666667" bottom="0.208333333333333" header="0.572916666666667" footer="0.40625"/>
  <pageSetup paperSize="9" orientation="landscape" blackAndWhite="1" useFirstPageNumber="1"/>
  <headerFooter alignWithMargins="0">
    <oddFooter>&amp;C&amp;P</oddFooter>
  </headerFooter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SheetLayoutView="60" workbookViewId="0">
      <selection activeCell="A1" sqref="A1"/>
    </sheetView>
  </sheetViews>
  <sheetFormatPr defaultColWidth="10" defaultRowHeight="15" customHeight="1"/>
  <cols>
    <col min="1" max="16384" width="10" style="6"/>
  </cols>
  <sheetData/>
  <pageMargins left="1.22916666666667" right="0" top="0.0416666666666667" bottom="0.208333333333333" header="0.572916666666667" footer="0.40625"/>
  <pageSetup paperSize="9" orientation="landscape" blackAndWhite="1" useFirstPageNumber="1"/>
  <headerFooter alignWithMargins="0">
    <oddFooter>&amp;C&amp;P</oddFooter>
  </headerFooter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SheetLayoutView="60" workbookViewId="0">
      <selection activeCell="A1" sqref="A1"/>
    </sheetView>
  </sheetViews>
  <sheetFormatPr defaultColWidth="10" defaultRowHeight="15" customHeight="1"/>
  <cols>
    <col min="1" max="16384" width="10" style="6"/>
  </cols>
  <sheetData/>
  <pageMargins left="1.22916666666667" right="0" top="0.0416666666666667" bottom="0.208333333333333" header="0.572916666666667" footer="0.40625"/>
  <pageSetup paperSize="9" orientation="landscape" blackAndWhite="1" useFirstPageNumber="1"/>
  <headerFooter alignWithMargins="0">
    <oddFooter>&amp;C&amp;P</oddFooter>
  </headerFooter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SheetLayoutView="60" workbookViewId="0">
      <selection activeCell="A1" sqref="A1"/>
    </sheetView>
  </sheetViews>
  <sheetFormatPr defaultColWidth="10" defaultRowHeight="15" customHeight="1"/>
  <cols>
    <col min="1" max="16384" width="10" style="6"/>
  </cols>
  <sheetData/>
  <pageMargins left="1.02083333333333" right="0" top="0.0416666666666667" bottom="0.208333333333333" header="0.572916666666667" footer="0.40625"/>
  <pageSetup paperSize="9" orientation="landscape" blackAndWhite="1" useFirstPageNumber="1"/>
  <headerFooter alignWithMargins="0">
    <oddFooter>&amp;C&amp;P</oddFooter>
  </headerFooter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SheetLayoutView="60" workbookViewId="0">
      <selection activeCell="A1" sqref="A1"/>
    </sheetView>
  </sheetViews>
  <sheetFormatPr defaultColWidth="10" defaultRowHeight="15" customHeight="1"/>
  <cols>
    <col min="1" max="16384" width="10" style="6"/>
  </cols>
  <sheetData/>
  <pageMargins left="0.65625" right="0" top="0.0416666666666667" bottom="0.208333333333333" header="0.572916666666667" footer="0.40625"/>
  <pageSetup paperSize="9" orientation="landscape" blackAndWhite="1" useFirstPageNumber="1"/>
  <headerFooter alignWithMargins="0">
    <oddFooter>&amp;C&amp;P</oddFooter>
  </headerFooter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SheetLayoutView="60" workbookViewId="0">
      <selection activeCell="A1" sqref="A1"/>
    </sheetView>
  </sheetViews>
  <sheetFormatPr defaultColWidth="10" defaultRowHeight="15" customHeight="1"/>
  <cols>
    <col min="1" max="4" width="10" style="6" customWidth="1"/>
    <col min="5" max="7" width="10" style="6" hidden="1" customWidth="1"/>
    <col min="8" max="13" width="10" style="6" customWidth="1"/>
    <col min="14" max="14" width="10" style="6" hidden="1" customWidth="1"/>
    <col min="15" max="16" width="10" style="6" customWidth="1"/>
    <col min="17" max="17" width="10" style="6" hidden="1" customWidth="1"/>
    <col min="18" max="18" width="10" style="6" customWidth="1"/>
    <col min="19" max="20" width="10" style="6" hidden="1" customWidth="1"/>
    <col min="21" max="22" width="10" style="6" customWidth="1"/>
    <col min="23" max="26" width="10" style="6" hidden="1" customWidth="1"/>
    <col min="27" max="16384" width="10" style="6"/>
  </cols>
  <sheetData/>
  <pageMargins left="1.22916666666667" right="0" top="0.0416666666666667" bottom="0.208333333333333" header="0.572916666666667" footer="0.40625"/>
  <pageSetup paperSize="9" orientation="landscape" blackAndWhite="1" useFirstPageNumber="1"/>
  <headerFooter alignWithMargins="0">
    <oddFooter>&amp;C&amp;P</oddFooter>
  </headerFooter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SheetLayoutView="60" workbookViewId="0">
      <selection activeCell="A1" sqref="A1"/>
    </sheetView>
  </sheetViews>
  <sheetFormatPr defaultColWidth="10" defaultRowHeight="15" customHeight="1"/>
  <cols>
    <col min="1" max="16384" width="10" style="6"/>
  </cols>
  <sheetData/>
  <pageMargins left="1.22916666666667" right="0" top="0.0416666666666667" bottom="0.208333333333333" header="0.572916666666667" footer="0.40625"/>
  <pageSetup paperSize="9" orientation="landscape" blackAndWhite="1" useFirstPageNumber="1"/>
  <headerFooter alignWithMargins="0">
    <oddFooter>&amp;C&amp;P</oddFooter>
  </headerFooter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SheetLayoutView="60" workbookViewId="0">
      <selection activeCell="A1" sqref="A1"/>
    </sheetView>
  </sheetViews>
  <sheetFormatPr defaultColWidth="10" defaultRowHeight="15" customHeight="1"/>
  <cols>
    <col min="1" max="5" width="10" style="6" customWidth="1"/>
    <col min="6" max="8" width="10" style="6" hidden="1" customWidth="1"/>
    <col min="9" max="10" width="10" style="6" customWidth="1"/>
    <col min="11" max="12" width="10" style="6" hidden="1" customWidth="1"/>
    <col min="13" max="16384" width="10" style="6"/>
  </cols>
  <sheetData/>
  <pageMargins left="1.22916666666667" right="0" top="0.0416666666666667" bottom="0.208333333333333" header="0.572916666666667" footer="0.40625"/>
  <pageSetup paperSize="9" orientation="landscape" blackAndWhite="1" useFirstPageNumber="1"/>
  <headerFooter alignWithMargins="0">
    <oddFooter>&amp;C&amp;P</oddFooter>
  </headerFooter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SheetLayoutView="60" workbookViewId="0">
      <selection activeCell="A1" sqref="A1"/>
    </sheetView>
  </sheetViews>
  <sheetFormatPr defaultColWidth="10" defaultRowHeight="15" customHeight="1"/>
  <cols>
    <col min="1" max="16384" width="10" style="6"/>
  </cols>
  <sheetData/>
  <pageMargins left="1.22916666666667" right="0" top="0.0416666666666667" bottom="0.208333333333333" header="0.572916666666667" footer="0.40625"/>
  <pageSetup paperSize="9" orientation="landscape" blackAndWhite="1" useFirstPageNumber="1"/>
  <headerFooter alignWithMargins="0">
    <oddFooter>&amp;C&amp;P</oddFooter>
  </headerFooter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SheetLayoutView="60" workbookViewId="0">
      <selection activeCell="A1" sqref="A1"/>
    </sheetView>
  </sheetViews>
  <sheetFormatPr defaultColWidth="10" defaultRowHeight="15" customHeight="1"/>
  <cols>
    <col min="1" max="16384" width="10" style="6"/>
  </cols>
  <sheetData/>
  <pageMargins left="1.22916666666667" right="0" top="0.0416666666666667" bottom="0.208333333333333" header="0.572916666666667" footer="0.40625"/>
  <pageSetup paperSize="9" orientation="landscape" blackAndWhite="1" useFirstPageNumber="1"/>
  <headerFooter alignWithMargins="0">
    <oddFooter>&amp;C&amp;P</oddFooter>
  </headerFooter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SheetLayoutView="60" workbookViewId="0">
      <selection activeCell="A1" sqref="A1"/>
    </sheetView>
  </sheetViews>
  <sheetFormatPr defaultColWidth="10" defaultRowHeight="15" customHeight="1"/>
  <cols>
    <col min="1" max="16384" width="10" style="6"/>
  </cols>
  <sheetData/>
  <pageMargins left="0.822916666666667" right="0" top="0.0416666666666667" bottom="0.208333333333333" header="0.572916666666667" footer="0.40625"/>
  <pageSetup paperSize="9" orientation="landscape" blackAndWhite="1" useFirstPageNumber="1"/>
  <headerFooter alignWithMargins="0">
    <oddFooter>&amp;C&amp;P</oddFooter>
  </headerFooter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SheetLayoutView="60" workbookViewId="0">
      <selection activeCell="A1" sqref="A1"/>
    </sheetView>
  </sheetViews>
  <sheetFormatPr defaultColWidth="10" defaultRowHeight="15" customHeight="1"/>
  <cols>
    <col min="1" max="16384" width="10" style="6"/>
  </cols>
  <sheetData/>
  <pageMargins left="0.208333333333333" right="0" top="0.0416666666666667" bottom="0.208333333333333" header="0.572916666666667" footer="0.40625"/>
  <pageSetup paperSize="9" orientation="landscape" blackAndWhite="1" useFirstPageNumber="1"/>
  <headerFooter alignWithMargins="0">
    <oddFooter>&amp;C&amp;P</oddFooter>
  </headerFooter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SheetLayoutView="60" workbookViewId="0">
      <selection activeCell="A1" sqref="A1"/>
    </sheetView>
  </sheetViews>
  <sheetFormatPr defaultColWidth="9.33333333333333" defaultRowHeight="15" customHeight="1"/>
  <sheetData/>
  <sheetProtection sheet="1"/>
  <pageMargins left="1.22916666666667" right="0" top="0.0416666666666667" bottom="0.208333333333333" header="0.572916666666667" footer="0.40625"/>
  <pageSetup paperSize="9" orientation="landscape" blackAndWhite="1" useFirstPageNumber="1"/>
  <headerFooter alignWithMargins="0">
    <oddFooter>&amp;C&amp;P</oddFooter>
  </headerFooter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SheetLayoutView="60" workbookViewId="0">
      <selection activeCell="A1" sqref="A1"/>
    </sheetView>
  </sheetViews>
  <sheetFormatPr defaultColWidth="10" defaultRowHeight="15" customHeight="1"/>
  <cols>
    <col min="1" max="16384" width="10" style="5"/>
  </cols>
  <sheetData/>
  <pageMargins left="1.22916666666667" right="0" top="0.0416666666666667" bottom="0.208333333333333" header="0.572916666666667" footer="0.40625"/>
  <pageSetup paperSize="9" orientation="landscape" blackAndWhite="1" useFirstPageNumber="1"/>
  <headerFooter alignWithMargins="0">
    <oddFooter>&amp;C&amp;P</oddFooter>
  </headerFooter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80"/>
  <sheetViews>
    <sheetView zoomScaleSheetLayoutView="60" workbookViewId="0">
      <selection activeCell="A1" sqref="A1:F1"/>
    </sheetView>
  </sheetViews>
  <sheetFormatPr defaultColWidth="10" defaultRowHeight="15" customHeight="1"/>
  <cols>
    <col min="1" max="1" width="24.6666666666667" customWidth="1"/>
    <col min="2" max="3" width="29" customWidth="1"/>
    <col min="4" max="4" width="26.6666666666667" customWidth="1"/>
    <col min="5" max="5" width="22.8333333333333" customWidth="1"/>
    <col min="6" max="6" width="27.8333333333333" customWidth="1"/>
    <col min="7" max="7" width="26" customWidth="1"/>
    <col min="8" max="8" width="26.3333333333333" customWidth="1"/>
    <col min="9" max="9" width="20.3333333333333" customWidth="1"/>
    <col min="10" max="10" width="33.8333333333333" customWidth="1"/>
    <col min="11" max="11" width="18" customWidth="1"/>
    <col min="12" max="12" width="14.8333333333333" customWidth="1"/>
    <col min="13" max="13" width="11.6666666666667" customWidth="1"/>
    <col min="14" max="14" width="16.3333333333333" customWidth="1"/>
    <col min="15" max="15" width="17" customWidth="1"/>
    <col min="16" max="16" width="21.5" customWidth="1"/>
    <col min="17" max="17" width="12.6666666666667" customWidth="1"/>
    <col min="18" max="18" width="12.5" customWidth="1"/>
    <col min="19" max="19" width="20" customWidth="1"/>
    <col min="20" max="20" width="20.8333333333333" customWidth="1"/>
    <col min="21" max="21" width="13.8333333333333" customWidth="1"/>
    <col min="22" max="22" width="14.6666666666667" customWidth="1"/>
  </cols>
  <sheetData>
    <row r="1" customHeight="1" spans="1:23">
      <c r="A1" s="1" t="s">
        <v>1012</v>
      </c>
    </row>
    <row r="2" customHeight="1" spans="1:23">
      <c r="A2" s="2" t="s">
        <v>1000</v>
      </c>
      <c r="B2" t="s">
        <v>894</v>
      </c>
      <c r="C2" t="s">
        <v>906</v>
      </c>
      <c r="D2" t="s">
        <v>910</v>
      </c>
      <c r="E2" t="s">
        <v>1013</v>
      </c>
      <c r="F2" t="s">
        <v>1014</v>
      </c>
      <c r="G2" t="s">
        <v>1015</v>
      </c>
      <c r="H2" t="s">
        <v>1016</v>
      </c>
      <c r="I2" t="s">
        <v>1017</v>
      </c>
      <c r="J2" t="s">
        <v>1018</v>
      </c>
      <c r="K2" t="s">
        <v>1019</v>
      </c>
      <c r="L2" t="s">
        <v>1020</v>
      </c>
      <c r="M2" t="s">
        <v>1021</v>
      </c>
      <c r="N2" t="s">
        <v>1022</v>
      </c>
      <c r="O2" t="s">
        <v>1023</v>
      </c>
      <c r="P2" t="s">
        <v>1024</v>
      </c>
      <c r="Q2" t="s">
        <v>1025</v>
      </c>
      <c r="R2" t="s">
        <v>1026</v>
      </c>
      <c r="S2" t="s">
        <v>1027</v>
      </c>
      <c r="T2" t="s">
        <v>1028</v>
      </c>
      <c r="U2" t="s">
        <v>1029</v>
      </c>
      <c r="V2" t="s">
        <v>1030</v>
      </c>
      <c r="W2" t="s">
        <v>1031</v>
      </c>
    </row>
    <row r="3" customHeight="1" spans="1:23">
      <c r="A3" t="s">
        <v>1032</v>
      </c>
      <c r="B3" t="s">
        <v>1033</v>
      </c>
      <c r="C3" t="s">
        <v>1034</v>
      </c>
      <c r="D3" t="s">
        <v>1035</v>
      </c>
      <c r="E3" t="s">
        <v>1036</v>
      </c>
      <c r="F3" t="s">
        <v>1037</v>
      </c>
      <c r="G3" t="s">
        <v>1038</v>
      </c>
      <c r="H3" t="s">
        <v>1039</v>
      </c>
      <c r="I3" t="s">
        <v>1040</v>
      </c>
      <c r="J3" t="s">
        <v>1041</v>
      </c>
      <c r="K3" t="s">
        <v>1042</v>
      </c>
      <c r="L3" t="s">
        <v>1043</v>
      </c>
      <c r="M3" t="s">
        <v>1044</v>
      </c>
      <c r="N3" t="s">
        <v>1045</v>
      </c>
    </row>
    <row r="4" customHeight="1" spans="1:23">
      <c r="A4" t="s">
        <v>1015</v>
      </c>
      <c r="B4" t="s">
        <v>1018</v>
      </c>
      <c r="C4" t="s">
        <v>1021</v>
      </c>
      <c r="D4" t="s">
        <v>1024</v>
      </c>
      <c r="E4" t="s">
        <v>1027</v>
      </c>
      <c r="F4" t="s">
        <v>1046</v>
      </c>
      <c r="G4" t="s">
        <v>1047</v>
      </c>
      <c r="H4" t="s">
        <v>1048</v>
      </c>
      <c r="I4" t="s">
        <v>1049</v>
      </c>
      <c r="J4" t="s">
        <v>1050</v>
      </c>
      <c r="K4" t="s">
        <v>1051</v>
      </c>
      <c r="L4" t="s">
        <v>1052</v>
      </c>
    </row>
    <row r="5" customHeight="1" spans="1:23">
      <c r="A5" t="s">
        <v>1053</v>
      </c>
    </row>
    <row r="6" customHeight="1" spans="1:23">
      <c r="A6" t="s">
        <v>1054</v>
      </c>
      <c r="B6" t="s">
        <v>1055</v>
      </c>
      <c r="C6" t="s">
        <v>1056</v>
      </c>
      <c r="D6" t="s">
        <v>1057</v>
      </c>
      <c r="E6" t="s">
        <v>1058</v>
      </c>
      <c r="F6" t="s">
        <v>1059</v>
      </c>
      <c r="G6" t="s">
        <v>1060</v>
      </c>
      <c r="H6" t="s">
        <v>1061</v>
      </c>
      <c r="I6" t="s">
        <v>1062</v>
      </c>
      <c r="J6" t="s">
        <v>1063</v>
      </c>
      <c r="K6" t="s">
        <v>1064</v>
      </c>
    </row>
    <row r="7" ht="17.25" customHeight="1" spans="1:23">
      <c r="A7" t="s">
        <v>2</v>
      </c>
      <c r="E7" s="3" t="s">
        <v>894</v>
      </c>
      <c r="F7" t="s">
        <v>894</v>
      </c>
      <c r="G7" t="s">
        <v>910</v>
      </c>
      <c r="H7" t="s">
        <v>906</v>
      </c>
      <c r="I7" t="s">
        <v>1065</v>
      </c>
      <c r="J7" s="4" t="s">
        <v>1031</v>
      </c>
      <c r="K7" t="s">
        <v>1066</v>
      </c>
      <c r="L7" t="s">
        <v>894</v>
      </c>
      <c r="M7" t="s">
        <v>894</v>
      </c>
      <c r="N7" t="s">
        <v>894</v>
      </c>
      <c r="O7" t="s">
        <v>1067</v>
      </c>
    </row>
    <row r="8" customHeight="1" spans="1:23">
      <c r="A8" s="1" t="s">
        <v>1068</v>
      </c>
    </row>
    <row r="9" customHeight="1" spans="1:23">
      <c r="A9" t="s">
        <v>1069</v>
      </c>
      <c r="B9" t="s">
        <v>38</v>
      </c>
      <c r="C9" t="s">
        <v>1070</v>
      </c>
      <c r="D9" t="s">
        <v>1071</v>
      </c>
      <c r="E9" t="s">
        <v>1072</v>
      </c>
    </row>
    <row r="10" customHeight="1" spans="1:23">
      <c r="A10" t="s">
        <v>1073</v>
      </c>
      <c r="B10" t="s">
        <v>1074</v>
      </c>
      <c r="C10" t="s">
        <v>1075</v>
      </c>
      <c r="D10" t="s">
        <v>1076</v>
      </c>
    </row>
    <row r="11" customHeight="1" spans="1:23">
      <c r="A11" t="s">
        <v>1034</v>
      </c>
    </row>
    <row r="12" customHeight="1" spans="1:23">
      <c r="A12" t="s">
        <v>1077</v>
      </c>
      <c r="B12" t="s">
        <v>1078</v>
      </c>
      <c r="C12" t="s">
        <v>1079</v>
      </c>
    </row>
    <row r="14" customHeight="1" spans="1:23">
      <c r="A14" t="s">
        <v>1035</v>
      </c>
    </row>
    <row r="15" customHeight="1" spans="1:23">
      <c r="A15" t="s">
        <v>1059</v>
      </c>
      <c r="B15" t="s">
        <v>1080</v>
      </c>
      <c r="C15" t="s">
        <v>1081</v>
      </c>
    </row>
    <row r="17" customHeight="1" spans="1:2">
      <c r="A17" t="s">
        <v>1036</v>
      </c>
    </row>
    <row r="18" customHeight="1" spans="1:2">
      <c r="A18" t="s">
        <v>1082</v>
      </c>
      <c r="B18" t="s">
        <v>1083</v>
      </c>
    </row>
    <row r="19" customHeight="1" spans="1:2">
      <c r="A19" t="s">
        <v>1084</v>
      </c>
      <c r="B19" t="s">
        <v>0</v>
      </c>
    </row>
    <row r="20" customHeight="1" spans="1:2">
      <c r="A20" t="s">
        <v>1085</v>
      </c>
      <c r="B20" t="s">
        <v>463</v>
      </c>
    </row>
    <row r="21" customHeight="1" spans="1:2">
      <c r="A21" t="s">
        <v>1086</v>
      </c>
      <c r="B21" t="s">
        <v>1087</v>
      </c>
    </row>
    <row r="22" customHeight="1" spans="1:2">
      <c r="A22" t="s">
        <v>1088</v>
      </c>
      <c r="B22" t="s">
        <v>811</v>
      </c>
    </row>
    <row r="23" customHeight="1" spans="1:2">
      <c r="A23" t="s">
        <v>1089</v>
      </c>
      <c r="B23" t="s">
        <v>823</v>
      </c>
    </row>
    <row r="24" customHeight="1" spans="1:2">
      <c r="A24" t="s">
        <v>1090</v>
      </c>
      <c r="B24" t="s">
        <v>1091</v>
      </c>
    </row>
    <row r="25" customHeight="1" spans="1:2">
      <c r="A25" t="s">
        <v>1092</v>
      </c>
      <c r="B25" t="s">
        <v>885</v>
      </c>
    </row>
    <row r="26" customHeight="1" spans="1:2">
      <c r="A26" t="s">
        <v>1093</v>
      </c>
      <c r="B26" t="s">
        <v>954</v>
      </c>
    </row>
    <row r="27" customHeight="1" spans="1:2">
      <c r="A27" t="s">
        <v>1094</v>
      </c>
      <c r="B27" t="s">
        <v>1095</v>
      </c>
    </row>
    <row r="28" customHeight="1" spans="1:2">
      <c r="A28" t="s">
        <v>1096</v>
      </c>
      <c r="B28" t="s">
        <v>1097</v>
      </c>
    </row>
    <row r="29" customHeight="1" spans="1:2">
      <c r="A29" t="s">
        <v>1077</v>
      </c>
      <c r="B29" t="s">
        <v>971</v>
      </c>
    </row>
    <row r="30" customHeight="1" spans="1:2">
      <c r="A30" t="s">
        <v>1098</v>
      </c>
      <c r="B30" t="s">
        <v>987</v>
      </c>
    </row>
    <row r="31" customHeight="1" spans="1:2">
      <c r="A31" t="s">
        <v>1099</v>
      </c>
      <c r="B31" t="s">
        <v>1100</v>
      </c>
    </row>
    <row r="32" customHeight="1" spans="1:2">
      <c r="A32" t="s">
        <v>1101</v>
      </c>
      <c r="B32" t="s">
        <v>1102</v>
      </c>
    </row>
    <row r="33" customHeight="1" spans="1:7">
      <c r="A33" t="s">
        <v>1037</v>
      </c>
    </row>
    <row r="34" customHeight="1" spans="1:7">
      <c r="A34" t="s">
        <v>1103</v>
      </c>
      <c r="B34" t="s">
        <v>1104</v>
      </c>
      <c r="C34" t="s">
        <v>1105</v>
      </c>
      <c r="D34" t="s">
        <v>1106</v>
      </c>
      <c r="E34" t="s">
        <v>1107</v>
      </c>
      <c r="F34" t="s">
        <v>1108</v>
      </c>
      <c r="G34" t="s">
        <v>1109</v>
      </c>
    </row>
    <row r="35" customHeight="1" spans="1:7">
      <c r="A35" t="s">
        <v>1110</v>
      </c>
      <c r="B35" t="s">
        <v>1111</v>
      </c>
      <c r="C35" t="s">
        <v>1020</v>
      </c>
      <c r="D35" t="s">
        <v>1000</v>
      </c>
      <c r="E35" t="s">
        <v>1000</v>
      </c>
      <c r="F35" t="s">
        <v>1000</v>
      </c>
      <c r="G35" t="s">
        <v>1000</v>
      </c>
    </row>
    <row r="36" customHeight="1" spans="1:7">
      <c r="A36" t="s">
        <v>1112</v>
      </c>
      <c r="B36" t="s">
        <v>1111</v>
      </c>
      <c r="C36" t="s">
        <v>1020</v>
      </c>
      <c r="D36" t="s">
        <v>1000</v>
      </c>
      <c r="E36" t="s">
        <v>1000</v>
      </c>
      <c r="F36" t="s">
        <v>1000</v>
      </c>
      <c r="G36" t="s">
        <v>1000</v>
      </c>
    </row>
    <row r="37" customHeight="1" spans="1:7">
      <c r="A37" t="s">
        <v>1113</v>
      </c>
      <c r="B37" t="s">
        <v>1111</v>
      </c>
      <c r="C37" t="s">
        <v>1019</v>
      </c>
      <c r="D37" t="s">
        <v>894</v>
      </c>
      <c r="E37" t="s">
        <v>1000</v>
      </c>
      <c r="F37" t="s">
        <v>1000</v>
      </c>
      <c r="G37" t="s">
        <v>1000</v>
      </c>
    </row>
    <row r="38" customHeight="1" spans="1:7">
      <c r="A38" t="s">
        <v>1042</v>
      </c>
      <c r="B38" t="s">
        <v>1111</v>
      </c>
      <c r="C38" t="s">
        <v>1019</v>
      </c>
      <c r="D38" t="s">
        <v>894</v>
      </c>
      <c r="E38" t="s">
        <v>1000</v>
      </c>
      <c r="F38" t="s">
        <v>1000</v>
      </c>
      <c r="G38" t="s">
        <v>1000</v>
      </c>
    </row>
    <row r="39" customHeight="1" spans="1:7">
      <c r="A39" t="s">
        <v>1114</v>
      </c>
      <c r="B39" t="s">
        <v>1111</v>
      </c>
      <c r="C39" t="s">
        <v>1020</v>
      </c>
      <c r="D39" t="s">
        <v>894</v>
      </c>
      <c r="E39" t="s">
        <v>1000</v>
      </c>
      <c r="F39" t="s">
        <v>1000</v>
      </c>
      <c r="G39" t="s">
        <v>1000</v>
      </c>
    </row>
    <row r="40" customHeight="1" spans="1:7">
      <c r="A40" t="s">
        <v>1115</v>
      </c>
      <c r="B40" t="s">
        <v>1111</v>
      </c>
      <c r="C40" t="s">
        <v>1020</v>
      </c>
      <c r="D40" t="s">
        <v>894</v>
      </c>
      <c r="E40" t="s">
        <v>1000</v>
      </c>
      <c r="F40" t="s">
        <v>1000</v>
      </c>
      <c r="G40" t="s">
        <v>1000</v>
      </c>
    </row>
    <row r="41" customHeight="1" spans="1:7">
      <c r="A41" t="s">
        <v>1054</v>
      </c>
      <c r="B41" t="s">
        <v>1111</v>
      </c>
      <c r="C41" t="s">
        <v>1021</v>
      </c>
      <c r="D41" t="s">
        <v>894</v>
      </c>
      <c r="E41" t="s">
        <v>1000</v>
      </c>
      <c r="F41" t="s">
        <v>1000</v>
      </c>
      <c r="G41" t="s">
        <v>1000</v>
      </c>
    </row>
    <row r="42" customHeight="1" spans="1:7">
      <c r="A42" t="s">
        <v>1116</v>
      </c>
      <c r="B42" t="s">
        <v>1111</v>
      </c>
      <c r="C42" t="s">
        <v>1024</v>
      </c>
      <c r="D42" t="s">
        <v>894</v>
      </c>
      <c r="E42" t="s">
        <v>1000</v>
      </c>
      <c r="F42" t="s">
        <v>1000</v>
      </c>
      <c r="G42" t="s">
        <v>1000</v>
      </c>
    </row>
    <row r="43" customHeight="1" spans="1:7">
      <c r="A43" t="s">
        <v>1038</v>
      </c>
    </row>
    <row r="44" customHeight="1" spans="1:7">
      <c r="A44" t="s">
        <v>1103</v>
      </c>
      <c r="B44" t="s">
        <v>904</v>
      </c>
      <c r="C44" t="s">
        <v>1117</v>
      </c>
      <c r="D44" t="s">
        <v>935</v>
      </c>
      <c r="E44" t="s">
        <v>1118</v>
      </c>
    </row>
    <row r="45" customHeight="1" spans="1:7">
      <c r="A45" t="s">
        <v>1110</v>
      </c>
      <c r="B45" t="s">
        <v>1119</v>
      </c>
      <c r="C45" t="s">
        <v>1000</v>
      </c>
      <c r="D45" t="s">
        <v>1000</v>
      </c>
      <c r="E45" t="s">
        <v>1000</v>
      </c>
    </row>
    <row r="46" customHeight="1" spans="1:7">
      <c r="A46" t="s">
        <v>1112</v>
      </c>
      <c r="B46" t="s">
        <v>1119</v>
      </c>
      <c r="C46" t="s">
        <v>1000</v>
      </c>
      <c r="D46" t="s">
        <v>1000</v>
      </c>
      <c r="E46" t="s">
        <v>1119</v>
      </c>
    </row>
    <row r="47" customHeight="1" spans="1:7">
      <c r="A47" t="s">
        <v>1120</v>
      </c>
      <c r="B47" t="s">
        <v>1119</v>
      </c>
      <c r="C47" t="s">
        <v>1119</v>
      </c>
      <c r="D47" t="s">
        <v>1000</v>
      </c>
      <c r="E47" t="s">
        <v>1000</v>
      </c>
    </row>
    <row r="48" customHeight="1" spans="1:7">
      <c r="A48" t="s">
        <v>17</v>
      </c>
      <c r="B48" t="s">
        <v>1119</v>
      </c>
      <c r="C48" t="s">
        <v>1000</v>
      </c>
      <c r="D48" t="s">
        <v>1000</v>
      </c>
      <c r="E48" t="s">
        <v>1119</v>
      </c>
    </row>
    <row r="49" customHeight="1" spans="1:9">
      <c r="A49" t="s">
        <v>1121</v>
      </c>
      <c r="B49" t="s">
        <v>1119</v>
      </c>
      <c r="C49" t="s">
        <v>1122</v>
      </c>
      <c r="D49" t="s">
        <v>1123</v>
      </c>
      <c r="E49" t="s">
        <v>1123</v>
      </c>
    </row>
    <row r="50" customHeight="1" spans="1:9">
      <c r="A50" t="s">
        <v>1113</v>
      </c>
      <c r="B50" t="s">
        <v>1119</v>
      </c>
      <c r="C50" t="s">
        <v>1124</v>
      </c>
      <c r="D50" t="s">
        <v>1000</v>
      </c>
      <c r="E50" t="s">
        <v>1000</v>
      </c>
    </row>
    <row r="51" customHeight="1" spans="1:9">
      <c r="A51" t="s">
        <v>1042</v>
      </c>
      <c r="B51" t="s">
        <v>1119</v>
      </c>
      <c r="C51" t="s">
        <v>1000</v>
      </c>
      <c r="D51" t="s">
        <v>1000</v>
      </c>
      <c r="E51" t="s">
        <v>1125</v>
      </c>
    </row>
    <row r="52" customHeight="1" spans="1:9">
      <c r="A52" t="s">
        <v>1039</v>
      </c>
    </row>
    <row r="53" customHeight="1" spans="1:9">
      <c r="A53" t="s">
        <v>1116</v>
      </c>
      <c r="B53" t="s">
        <v>1104</v>
      </c>
      <c r="C53" t="s">
        <v>1105</v>
      </c>
      <c r="D53" t="s">
        <v>1106</v>
      </c>
      <c r="E53" t="s">
        <v>1107</v>
      </c>
      <c r="F53" t="s">
        <v>1108</v>
      </c>
      <c r="G53" t="s">
        <v>1109</v>
      </c>
      <c r="H53" t="s">
        <v>1126</v>
      </c>
      <c r="I53" t="s">
        <v>1127</v>
      </c>
    </row>
    <row r="54" customHeight="1" spans="1:9">
      <c r="A54" t="s">
        <v>1085</v>
      </c>
      <c r="B54" t="s">
        <v>1111</v>
      </c>
      <c r="C54" t="s">
        <v>1020</v>
      </c>
      <c r="D54" t="s">
        <v>1000</v>
      </c>
      <c r="E54" t="s">
        <v>1000</v>
      </c>
      <c r="F54" t="s">
        <v>1000</v>
      </c>
      <c r="G54" t="s">
        <v>1000</v>
      </c>
      <c r="H54" t="s">
        <v>1111</v>
      </c>
      <c r="I54" t="s">
        <v>1020</v>
      </c>
    </row>
    <row r="55" customHeight="1" spans="1:9">
      <c r="A55" t="s">
        <v>1086</v>
      </c>
      <c r="B55" t="s">
        <v>1111</v>
      </c>
      <c r="C55" t="s">
        <v>1020</v>
      </c>
      <c r="D55" t="s">
        <v>1000</v>
      </c>
      <c r="E55" t="s">
        <v>1000</v>
      </c>
      <c r="F55" t="s">
        <v>1000</v>
      </c>
      <c r="G55" t="s">
        <v>1000</v>
      </c>
      <c r="H55" t="s">
        <v>1111</v>
      </c>
      <c r="I55" t="s">
        <v>1020</v>
      </c>
    </row>
    <row r="56" customHeight="1" spans="1:9">
      <c r="A56" t="s">
        <v>1088</v>
      </c>
      <c r="B56" t="s">
        <v>1111</v>
      </c>
      <c r="C56" t="s">
        <v>1020</v>
      </c>
      <c r="D56" t="s">
        <v>1000</v>
      </c>
      <c r="E56" t="s">
        <v>1000</v>
      </c>
      <c r="F56" t="s">
        <v>1000</v>
      </c>
      <c r="G56" t="s">
        <v>1000</v>
      </c>
      <c r="H56" t="s">
        <v>1111</v>
      </c>
      <c r="I56" t="s">
        <v>1020</v>
      </c>
    </row>
    <row r="57" customHeight="1" spans="1:9">
      <c r="A57" t="s">
        <v>1089</v>
      </c>
      <c r="B57" t="s">
        <v>1111</v>
      </c>
      <c r="C57" t="s">
        <v>1020</v>
      </c>
      <c r="D57" t="s">
        <v>1000</v>
      </c>
      <c r="E57" t="s">
        <v>1000</v>
      </c>
      <c r="F57" t="s">
        <v>1000</v>
      </c>
      <c r="G57" t="s">
        <v>1000</v>
      </c>
      <c r="H57" t="s">
        <v>1111</v>
      </c>
      <c r="I57" t="s">
        <v>1020</v>
      </c>
    </row>
    <row r="58" customHeight="1" spans="1:9">
      <c r="A58" t="s">
        <v>1090</v>
      </c>
      <c r="B58" t="s">
        <v>1111</v>
      </c>
      <c r="C58" t="s">
        <v>1020</v>
      </c>
      <c r="D58" t="s">
        <v>1000</v>
      </c>
      <c r="E58" t="s">
        <v>1000</v>
      </c>
      <c r="F58" t="s">
        <v>1000</v>
      </c>
      <c r="G58" t="s">
        <v>1000</v>
      </c>
      <c r="H58" t="s">
        <v>1111</v>
      </c>
      <c r="I58" t="s">
        <v>1020</v>
      </c>
    </row>
    <row r="59" customHeight="1" spans="1:9">
      <c r="A59" t="s">
        <v>1092</v>
      </c>
      <c r="B59" t="s">
        <v>1111</v>
      </c>
      <c r="C59" t="s">
        <v>1020</v>
      </c>
      <c r="D59" t="s">
        <v>1000</v>
      </c>
      <c r="E59" t="s">
        <v>1000</v>
      </c>
      <c r="F59" t="s">
        <v>1000</v>
      </c>
      <c r="G59" t="s">
        <v>1000</v>
      </c>
      <c r="H59" t="s">
        <v>1111</v>
      </c>
      <c r="I59" t="s">
        <v>1020</v>
      </c>
    </row>
    <row r="60" customHeight="1" spans="1:9">
      <c r="A60" t="s">
        <v>1093</v>
      </c>
      <c r="B60" t="s">
        <v>1111</v>
      </c>
      <c r="C60" t="s">
        <v>1020</v>
      </c>
      <c r="D60" t="s">
        <v>1000</v>
      </c>
      <c r="E60" t="s">
        <v>1000</v>
      </c>
      <c r="F60" t="s">
        <v>1000</v>
      </c>
      <c r="G60" t="s">
        <v>1000</v>
      </c>
      <c r="H60" t="s">
        <v>1111</v>
      </c>
      <c r="I60" t="s">
        <v>1020</v>
      </c>
    </row>
    <row r="61" customHeight="1" spans="1:9">
      <c r="A61" t="s">
        <v>1094</v>
      </c>
      <c r="B61" t="s">
        <v>1111</v>
      </c>
      <c r="C61" t="s">
        <v>1020</v>
      </c>
      <c r="D61" t="s">
        <v>1000</v>
      </c>
      <c r="E61" t="s">
        <v>1000</v>
      </c>
      <c r="F61" t="s">
        <v>1000</v>
      </c>
      <c r="G61" t="s">
        <v>1000</v>
      </c>
      <c r="H61" t="s">
        <v>1111</v>
      </c>
      <c r="I61" t="s">
        <v>1020</v>
      </c>
    </row>
    <row r="62" customHeight="1" spans="1:9">
      <c r="A62" t="s">
        <v>1096</v>
      </c>
      <c r="B62" t="s">
        <v>1111</v>
      </c>
      <c r="C62" t="s">
        <v>1020</v>
      </c>
      <c r="D62" t="s">
        <v>1000</v>
      </c>
      <c r="E62" t="s">
        <v>1000</v>
      </c>
      <c r="F62" t="s">
        <v>1000</v>
      </c>
      <c r="G62" t="s">
        <v>1000</v>
      </c>
      <c r="H62" t="s">
        <v>1111</v>
      </c>
      <c r="I62" t="s">
        <v>1020</v>
      </c>
    </row>
    <row r="63" customHeight="1" spans="1:9">
      <c r="A63" t="s">
        <v>1077</v>
      </c>
      <c r="B63" t="s">
        <v>1111</v>
      </c>
      <c r="C63" t="s">
        <v>1020</v>
      </c>
      <c r="D63" t="s">
        <v>1000</v>
      </c>
      <c r="E63" t="s">
        <v>1000</v>
      </c>
      <c r="F63" t="s">
        <v>1000</v>
      </c>
      <c r="G63" t="s">
        <v>1000</v>
      </c>
      <c r="H63" t="s">
        <v>1111</v>
      </c>
      <c r="I63" t="s">
        <v>1020</v>
      </c>
    </row>
    <row r="64" customHeight="1" spans="1:9">
      <c r="A64" t="s">
        <v>1098</v>
      </c>
      <c r="B64" t="s">
        <v>1111</v>
      </c>
      <c r="C64" t="s">
        <v>1020</v>
      </c>
      <c r="D64" t="s">
        <v>1000</v>
      </c>
      <c r="E64" t="s">
        <v>1000</v>
      </c>
      <c r="F64" t="s">
        <v>1000</v>
      </c>
      <c r="G64" t="s">
        <v>1000</v>
      </c>
      <c r="H64" t="s">
        <v>1111</v>
      </c>
      <c r="I64" t="s">
        <v>1020</v>
      </c>
    </row>
    <row r="65" customHeight="1" spans="1:24">
      <c r="A65" t="s">
        <v>1099</v>
      </c>
      <c r="B65" t="s">
        <v>1111</v>
      </c>
      <c r="C65" t="s">
        <v>1020</v>
      </c>
      <c r="D65" t="s">
        <v>1000</v>
      </c>
      <c r="E65" t="s">
        <v>1000</v>
      </c>
      <c r="F65" t="s">
        <v>1000</v>
      </c>
      <c r="G65" t="s">
        <v>1000</v>
      </c>
      <c r="H65" t="s">
        <v>1111</v>
      </c>
      <c r="I65" t="s">
        <v>1020</v>
      </c>
    </row>
    <row r="66" customHeight="1" spans="1:24">
      <c r="A66" t="s">
        <v>1101</v>
      </c>
      <c r="B66" t="s">
        <v>1111</v>
      </c>
      <c r="C66" t="s">
        <v>1020</v>
      </c>
      <c r="D66" t="s">
        <v>1000</v>
      </c>
      <c r="E66" t="s">
        <v>1000</v>
      </c>
      <c r="F66" t="s">
        <v>1000</v>
      </c>
      <c r="G66" t="s">
        <v>1000</v>
      </c>
      <c r="H66" t="s">
        <v>1111</v>
      </c>
      <c r="I66" t="s">
        <v>1020</v>
      </c>
    </row>
    <row r="67" customHeight="1" spans="1:24">
      <c r="A67" t="s">
        <v>1128</v>
      </c>
    </row>
    <row r="68" customHeight="1" spans="1:24">
      <c r="A68" t="s">
        <v>1129</v>
      </c>
      <c r="B68" t="s">
        <v>1130</v>
      </c>
    </row>
    <row r="69" customHeight="1" spans="1:24">
      <c r="A69" t="s">
        <v>1131</v>
      </c>
    </row>
    <row r="70" customHeight="1" spans="1:24">
      <c r="A70" t="s">
        <v>1041</v>
      </c>
    </row>
    <row r="71" customHeight="1" spans="1:24">
      <c r="A71" t="s">
        <v>1132</v>
      </c>
      <c r="B71" t="s">
        <v>1133</v>
      </c>
      <c r="C71" t="s">
        <v>1134</v>
      </c>
      <c r="D71" t="s">
        <v>1135</v>
      </c>
      <c r="E71" t="s">
        <v>1136</v>
      </c>
      <c r="F71" t="s">
        <v>1137</v>
      </c>
      <c r="G71" t="s">
        <v>1138</v>
      </c>
    </row>
    <row r="72" customHeight="1" spans="1:24">
      <c r="A72" t="s">
        <v>1015</v>
      </c>
      <c r="B72" t="s">
        <v>910</v>
      </c>
      <c r="C72" t="s">
        <v>894</v>
      </c>
      <c r="D72" t="s">
        <v>894</v>
      </c>
      <c r="E72" t="s">
        <v>1000</v>
      </c>
      <c r="F72" t="s">
        <v>1000</v>
      </c>
      <c r="G72" t="s">
        <v>910</v>
      </c>
      <c r="H72" t="s">
        <v>1000</v>
      </c>
    </row>
    <row r="73" customHeight="1" spans="1:24">
      <c r="A73" t="s">
        <v>1139</v>
      </c>
    </row>
    <row r="74" customHeight="1" spans="1:24">
      <c r="A74" t="s">
        <v>1140</v>
      </c>
    </row>
    <row r="75" customHeight="1" spans="1:24">
      <c r="A75">
        <v>1</v>
      </c>
    </row>
    <row r="76" customHeight="1" spans="1:24">
      <c r="A76" t="s">
        <v>1141</v>
      </c>
    </row>
    <row r="77" customHeight="1" spans="1:24">
      <c r="A77" t="s">
        <v>4</v>
      </c>
      <c r="B77" t="s">
        <v>1115</v>
      </c>
      <c r="C77" t="s">
        <v>1142</v>
      </c>
      <c r="D77" t="s">
        <v>1143</v>
      </c>
      <c r="E77" t="s">
        <v>1144</v>
      </c>
      <c r="F77" t="s">
        <v>1145</v>
      </c>
      <c r="G77" t="s">
        <v>1146</v>
      </c>
      <c r="H77" t="s">
        <v>1147</v>
      </c>
      <c r="I77" t="s">
        <v>1148</v>
      </c>
      <c r="J77" t="s">
        <v>1149</v>
      </c>
      <c r="K77" t="s">
        <v>1150</v>
      </c>
      <c r="L77" t="s">
        <v>1151</v>
      </c>
      <c r="M77" t="s">
        <v>1152</v>
      </c>
      <c r="N77" t="s">
        <v>1153</v>
      </c>
      <c r="O77" t="s">
        <v>1154</v>
      </c>
      <c r="P77" t="s">
        <v>1155</v>
      </c>
      <c r="Q77" t="s">
        <v>1156</v>
      </c>
      <c r="R77" t="s">
        <v>1157</v>
      </c>
      <c r="S77" t="s">
        <v>1158</v>
      </c>
      <c r="T77" t="s">
        <v>1159</v>
      </c>
      <c r="U77" t="s">
        <v>1160</v>
      </c>
      <c r="V77" t="s">
        <v>1161</v>
      </c>
      <c r="W77" t="s">
        <v>1162</v>
      </c>
    </row>
    <row r="78" customHeight="1" spans="1:24">
      <c r="A78" t="s">
        <v>726</v>
      </c>
      <c r="C78" t="s">
        <v>1163</v>
      </c>
      <c r="D78" t="s">
        <v>1164</v>
      </c>
      <c r="E78" t="s">
        <v>1165</v>
      </c>
      <c r="F78" t="s">
        <v>1166</v>
      </c>
      <c r="G78" t="s">
        <v>1167</v>
      </c>
      <c r="H78" t="s">
        <v>1168</v>
      </c>
      <c r="I78" t="s">
        <v>1169</v>
      </c>
      <c r="J78" t="s">
        <v>1170</v>
      </c>
      <c r="K78" t="s">
        <v>1171</v>
      </c>
      <c r="L78" t="s">
        <v>1172</v>
      </c>
      <c r="M78" t="s">
        <v>1173</v>
      </c>
      <c r="N78" t="s">
        <v>1174</v>
      </c>
      <c r="O78" t="s">
        <v>1175</v>
      </c>
      <c r="P78" t="s">
        <v>1176</v>
      </c>
      <c r="S78" t="s">
        <v>1177</v>
      </c>
      <c r="T78" t="s">
        <v>1178</v>
      </c>
      <c r="U78" t="s">
        <v>1179</v>
      </c>
      <c r="V78" t="s">
        <v>1180</v>
      </c>
    </row>
    <row r="79" customHeight="1" spans="1:24">
      <c r="A79">
        <v>0</v>
      </c>
      <c r="B79" t="s">
        <v>3</v>
      </c>
      <c r="C79" t="s">
        <v>1181</v>
      </c>
      <c r="D79" t="s">
        <v>1181</v>
      </c>
      <c r="E79" t="s">
        <v>1182</v>
      </c>
      <c r="F79" t="s">
        <v>1183</v>
      </c>
      <c r="G79" t="s">
        <v>1182</v>
      </c>
      <c r="H79" t="s">
        <v>1183</v>
      </c>
      <c r="I79" t="s">
        <v>1182</v>
      </c>
      <c r="J79" t="s">
        <v>1183</v>
      </c>
      <c r="K79" t="s">
        <v>1182</v>
      </c>
      <c r="L79" t="s">
        <v>1183</v>
      </c>
      <c r="M79" t="s">
        <v>1184</v>
      </c>
      <c r="N79" t="s">
        <v>1185</v>
      </c>
      <c r="O79" t="s">
        <v>1186</v>
      </c>
      <c r="P79" t="s">
        <v>919</v>
      </c>
      <c r="Q79" t="s">
        <v>919</v>
      </c>
      <c r="R79">
        <v>2</v>
      </c>
      <c r="S79" t="s">
        <v>919</v>
      </c>
      <c r="T79" t="s">
        <v>919</v>
      </c>
      <c r="U79" t="s">
        <v>1187</v>
      </c>
      <c r="V79" t="s">
        <v>1187</v>
      </c>
      <c r="W79">
        <v>1</v>
      </c>
      <c r="X79" t="s">
        <v>1188</v>
      </c>
    </row>
    <row r="80" customHeight="1" spans="1:24">
      <c r="A80">
        <v>1</v>
      </c>
      <c r="B80" t="s">
        <v>398</v>
      </c>
      <c r="C80" t="s">
        <v>1181</v>
      </c>
      <c r="D80" t="s">
        <v>1181</v>
      </c>
      <c r="E80" t="s">
        <v>1182</v>
      </c>
      <c r="F80" t="s">
        <v>1183</v>
      </c>
      <c r="G80" t="s">
        <v>1182</v>
      </c>
      <c r="H80" t="s">
        <v>1183</v>
      </c>
      <c r="I80" t="s">
        <v>1182</v>
      </c>
      <c r="J80" t="s">
        <v>1183</v>
      </c>
      <c r="K80" t="s">
        <v>1182</v>
      </c>
      <c r="L80" t="s">
        <v>1183</v>
      </c>
      <c r="M80" t="s">
        <v>1184</v>
      </c>
      <c r="N80" t="s">
        <v>1185</v>
      </c>
      <c r="O80" t="s">
        <v>1186</v>
      </c>
      <c r="P80" t="s">
        <v>919</v>
      </c>
      <c r="Q80" t="s">
        <v>919</v>
      </c>
      <c r="R80">
        <v>2</v>
      </c>
      <c r="S80" t="s">
        <v>919</v>
      </c>
      <c r="T80" t="s">
        <v>919</v>
      </c>
      <c r="U80" t="s">
        <v>1187</v>
      </c>
      <c r="V80" t="s">
        <v>1187</v>
      </c>
      <c r="W80">
        <v>1</v>
      </c>
      <c r="X80" t="s">
        <v>1189</v>
      </c>
    </row>
  </sheetData>
  <mergeCells count="14">
    <mergeCell ref="A1:F1"/>
    <mergeCell ref="A5:F5"/>
    <mergeCell ref="A8:F8"/>
    <mergeCell ref="A11:F11"/>
    <mergeCell ref="A14:F14"/>
    <mergeCell ref="A17:F17"/>
    <mergeCell ref="A33:F33"/>
    <mergeCell ref="A43:F43"/>
    <mergeCell ref="A52:F52"/>
    <mergeCell ref="A67:F67"/>
    <mergeCell ref="A70:F70"/>
    <mergeCell ref="A73:F73"/>
    <mergeCell ref="A76:F76"/>
    <mergeCell ref="B77:B78"/>
  </mergeCells>
  <printOptions headings="1" gridLines="1"/>
  <pageMargins left="0" right="0" top="0" bottom="0" header="0" footer="0"/>
  <pageSetup paperSize="9" orientation="landscape" blackAndWhite="1" useFirstPageNumber="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57" master="" otherUserPermission="visible"/>
  <rangeList sheetStid="1" master="" otherUserPermission="visible"/>
  <rangeList sheetStid="2" master="" otherUserPermission="visible"/>
  <rangeList sheetStid="3" master="" otherUserPermission="visible"/>
  <rangeList sheetStid="4" master="" otherUserPermission="visible"/>
  <rangeList sheetStid="5" master="" otherUserPermission="visible"/>
  <rangeList sheetStid="6" master="" otherUserPermission="visible"/>
  <rangeList sheetStid="7" master="" otherUserPermission="visible"/>
  <rangeList sheetStid="8" master="" otherUserPermission="visible"/>
  <rangeList sheetStid="9" master="" otherUserPermission="visible"/>
  <rangeList sheetStid="10" master="" otherUserPermission="visible"/>
  <rangeList sheetStid="11" master="" otherUserPermission="visible"/>
  <rangeList sheetStid="12" master="" otherUserPermission="visible"/>
  <rangeList sheetStid="13" master="" otherUserPermission="visible"/>
  <rangeList sheetStid="14" master="" otherUserPermission="visible"/>
  <rangeList sheetStid="15" master="" otherUserPermission="visible"/>
  <rangeList sheetStid="16" master="" otherUserPermission="visible"/>
  <rangeList sheetStid="17" master="" otherUserPermission="visible"/>
  <rangeList sheetStid="18" master="" otherUserPermission="visible"/>
  <rangeList sheetStid="19" master="" otherUserPermission="visible"/>
  <rangeList sheetStid="20" master="" otherUserPermission="visible"/>
  <rangeList sheetStid="21" master="" otherUserPermission="visible"/>
  <rangeList sheetStid="22" master="" otherUserPermission="visible"/>
  <rangeList sheetStid="23" master="" otherUserPermission="visible"/>
  <rangeList sheetStid="24" master="" otherUserPermission="visible"/>
  <rangeList sheetStid="25" master="" otherUserPermission="visible"/>
  <rangeList sheetStid="26" master="" otherUserPermission="visible"/>
  <rangeList sheetStid="27" master="" otherUserPermission="visible"/>
  <rangeList sheetStid="28" master="" otherUserPermission="visible"/>
  <rangeList sheetStid="29" master="" otherUserPermission="visible"/>
  <rangeList sheetStid="30" master="" otherUserPermission="visible"/>
  <rangeList sheetStid="31" master="" otherUserPermission="visible"/>
  <rangeList sheetStid="32" master="" otherUserPermission="visible"/>
  <rangeList sheetStid="33" master="" otherUserPermission="visible"/>
  <rangeList sheetStid="34" master="" otherUserPermission="visible"/>
  <rangeList sheetStid="35" master="" otherUserPermission="visible"/>
  <rangeList sheetStid="36" master="" otherUserPermission="visible"/>
  <rangeList sheetStid="37" master="" otherUserPermission="visible"/>
  <rangeList sheetStid="38" master="" otherUserPermission="visible"/>
  <rangeList sheetStid="39" master="" otherUserPermission="visible"/>
  <rangeList sheetStid="40" master="" otherUserPermission="visible"/>
  <rangeList sheetStid="41" master="" otherUserPermission="visible"/>
  <rangeList sheetStid="42" master="" otherUserPermission="visible"/>
  <rangeList sheetStid="43" master="" otherUserPermission="visible"/>
  <rangeList sheetStid="44" master="" otherUserPermission="visible"/>
  <rangeList sheetStid="45" master="" otherUserPermission="visible"/>
  <rangeList sheetStid="46" master="" otherUserPermission="visible"/>
  <rangeList sheetStid="47" master="" otherUserPermission="visible"/>
  <rangeList sheetStid="48" master="" otherUserPermission="visible"/>
  <rangeList sheetStid="49" master="" otherUserPermission="visible"/>
  <rangeList sheetStid="50" master="" otherUserPermission="visible"/>
  <rangeList sheetStid="51" master="" otherUserPermission="visible"/>
  <rangeList sheetStid="52" master="" otherUserPermission="visible"/>
  <rangeList sheetStid="53" master="" otherUserPermission="visible"/>
  <rangeList sheetStid="54" master="" otherUserPermission="visible"/>
  <rangeList sheetStid="55" master="" otherUserPermission="visible"/>
  <rangeList sheetStid="56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Sheets</Application>
  <HeadingPairs>
    <vt:vector size="2" baseType="variant">
      <vt:variant>
        <vt:lpstr>工作表</vt:lpstr>
      </vt:variant>
      <vt:variant>
        <vt:i4>57</vt:i4>
      </vt:variant>
    </vt:vector>
  </HeadingPairs>
  <TitlesOfParts>
    <vt:vector size="57" baseType="lpstr">
      <vt:lpstr>XXXX</vt:lpstr>
      <vt:lpstr>Công trình</vt:lpstr>
      <vt:lpstr>Giá tháng</vt:lpstr>
      <vt:lpstr>Đầu vào</vt:lpstr>
      <vt:lpstr>Nhân công</vt:lpstr>
      <vt:lpstr>Máy</vt:lpstr>
      <vt:lpstr>HaoPhiVatTu</vt:lpstr>
      <vt:lpstr>Tổng hợp VT</vt:lpstr>
      <vt:lpstr>THVT gộp</vt:lpstr>
      <vt:lpstr>Cước VC</vt:lpstr>
      <vt:lpstr>Cước bộ</vt:lpstr>
      <vt:lpstr>Đơn giá chi tiết</vt:lpstr>
      <vt:lpstr>Giá tổng hợp</vt:lpstr>
      <vt:lpstr>THKP hạng mục</vt:lpstr>
      <vt:lpstr>TH chi phí XD</vt:lpstr>
      <vt:lpstr>TH chi phí TB</vt:lpstr>
      <vt:lpstr>HM chung</vt:lpstr>
      <vt:lpstr>Bồi thường</vt:lpstr>
      <vt:lpstr>Dự phòng</vt:lpstr>
      <vt:lpstr>TH kinh phí</vt:lpstr>
      <vt:lpstr>Chi tiết KL</vt:lpstr>
      <vt:lpstr>Luật XD</vt:lpstr>
      <vt:lpstr>Công trình TL</vt:lpstr>
      <vt:lpstr>Chiết tính</vt:lpstr>
      <vt:lpstr>Hệ số</vt:lpstr>
      <vt:lpstr>Đơn giá TH</vt:lpstr>
      <vt:lpstr>Dự thầu</vt:lpstr>
      <vt:lpstr>HM chung thầu</vt:lpstr>
      <vt:lpstr>Dự phòng thầu</vt:lpstr>
      <vt:lpstr>Dự toán gói thầu</vt:lpstr>
      <vt:lpstr>Phân tích VT</vt:lpstr>
      <vt:lpstr>Bìa</vt:lpstr>
      <vt:lpstr>NhiênLiệu</vt:lpstr>
      <vt:lpstr>Thẩm định</vt:lpstr>
      <vt:lpstr>TH chi phí tư vấn</vt:lpstr>
      <vt:lpstr>Thép</vt:lpstr>
      <vt:lpstr>HSXL</vt:lpstr>
      <vt:lpstr>Định mức tư vấn</vt:lpstr>
      <vt:lpstr>Quyết toán</vt:lpstr>
      <vt:lpstr>Giá tháng QT</vt:lpstr>
      <vt:lpstr>Đầu vào QT</vt:lpstr>
      <vt:lpstr>Nhân công QT</vt:lpstr>
      <vt:lpstr>Máy QT</vt:lpstr>
      <vt:lpstr>HaoPhiVatTu QT</vt:lpstr>
      <vt:lpstr>Tổng hợp VT QT</vt:lpstr>
      <vt:lpstr>Cước VC QT</vt:lpstr>
      <vt:lpstr>Cước bộ QT</vt:lpstr>
      <vt:lpstr>NhiênLiệu QT</vt:lpstr>
      <vt:lpstr>Chiết tính QT</vt:lpstr>
      <vt:lpstr>Dự thầu QT</vt:lpstr>
      <vt:lpstr>Hệ số QT</vt:lpstr>
      <vt:lpstr>HSXLQT</vt:lpstr>
      <vt:lpstr>KL hoàn thành</vt:lpstr>
      <vt:lpstr>KL phát sinh</vt:lpstr>
      <vt:lpstr>Hệ số Pn</vt:lpstr>
      <vt:lpstr>Tổng hợp QT</vt:lpstr>
      <vt:lpstr>Cấu hình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Mir Six New Aogard</cp:lastModifiedBy>
  <dcterms:created xsi:type="dcterms:W3CDTF">2026-10-05T05:14:26Z</dcterms:created>
  <dcterms:modified xsi:type="dcterms:W3CDTF">2026-10-05T05:14:27Z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7289FA2395AD49F992D6F17D8FA95F5A_13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